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8" i="10" l="1"/>
  <c r="M18" i="10"/>
  <c r="K18" i="10"/>
  <c r="R18" i="10" s="1"/>
  <c r="J18" i="10"/>
  <c r="Q18" i="10" s="1"/>
  <c r="S18" i="10" s="1"/>
  <c r="P18" i="10" l="1"/>
  <c r="N41" i="10"/>
  <c r="M41" i="10"/>
  <c r="K41" i="10"/>
  <c r="R41" i="10" s="1"/>
  <c r="J41" i="10"/>
  <c r="Q41" i="10" s="1"/>
  <c r="S41" i="10" s="1"/>
  <c r="R40" i="10"/>
  <c r="N40" i="10"/>
  <c r="M40" i="10"/>
  <c r="K40" i="10"/>
  <c r="J40" i="10"/>
  <c r="Q40" i="10" s="1"/>
  <c r="S40" i="10" s="1"/>
  <c r="P41" i="10" l="1"/>
  <c r="P40" i="10"/>
  <c r="Q22" i="10"/>
  <c r="S22" i="10" s="1"/>
  <c r="J22" i="10"/>
  <c r="P22" i="10" s="1"/>
  <c r="K22" i="10"/>
  <c r="R22" i="10" s="1"/>
  <c r="M22" i="10"/>
  <c r="N22" i="10"/>
  <c r="N37" i="10" l="1"/>
  <c r="M37" i="10"/>
  <c r="K37" i="10"/>
  <c r="R37" i="10" s="1"/>
  <c r="J37" i="10"/>
  <c r="Q37" i="10" l="1"/>
  <c r="S37" i="10" s="1"/>
  <c r="P37" i="10"/>
  <c r="J23" i="10"/>
  <c r="Q23" i="10" s="1"/>
  <c r="S23" i="10" s="1"/>
  <c r="K23" i="10"/>
  <c r="M23" i="10"/>
  <c r="N23" i="10"/>
  <c r="R23" i="10" s="1"/>
  <c r="P23" i="10"/>
  <c r="N34" i="10" l="1"/>
  <c r="M34" i="10"/>
  <c r="K34" i="10"/>
  <c r="R34" i="10" s="1"/>
  <c r="J34" i="10"/>
  <c r="N27" i="10"/>
  <c r="M27" i="10"/>
  <c r="K27" i="10"/>
  <c r="R27" i="10" s="1"/>
  <c r="J27" i="10"/>
  <c r="J25" i="10"/>
  <c r="K25" i="10"/>
  <c r="M25" i="10"/>
  <c r="N25" i="10"/>
  <c r="P25" i="10" l="1"/>
  <c r="Q25" i="10"/>
  <c r="S25" i="10" s="1"/>
  <c r="Q34" i="10"/>
  <c r="S34" i="10" s="1"/>
  <c r="R25" i="10"/>
  <c r="Q27" i="10"/>
  <c r="S27" i="10" s="1"/>
  <c r="P34" i="10"/>
  <c r="P27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6" i="10"/>
  <c r="M26" i="10"/>
  <c r="K26" i="10"/>
  <c r="J26" i="10"/>
  <c r="N20" i="10"/>
  <c r="M20" i="10"/>
  <c r="K20" i="10"/>
  <c r="J20" i="10"/>
  <c r="N14" i="10"/>
  <c r="M14" i="10"/>
  <c r="K14" i="10"/>
  <c r="J14" i="10"/>
  <c r="R14" i="10" l="1"/>
  <c r="R26" i="10"/>
  <c r="Q14" i="10"/>
  <c r="S14" i="10" s="1"/>
  <c r="Q26" i="10"/>
  <c r="S26" i="10" s="1"/>
  <c r="P20" i="10"/>
  <c r="R20" i="10"/>
  <c r="P26" i="10"/>
  <c r="Q20" i="10"/>
  <c r="S20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9" i="10"/>
  <c r="R19" i="10" s="1"/>
  <c r="M19" i="10"/>
  <c r="K19" i="10"/>
  <c r="J19" i="10"/>
  <c r="N35" i="10"/>
  <c r="M35" i="10"/>
  <c r="K35" i="10"/>
  <c r="J35" i="10"/>
  <c r="P35" i="10" l="1"/>
  <c r="Q19" i="10"/>
  <c r="S19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9" i="10"/>
  <c r="Q35" i="10"/>
  <c r="S35" i="10" s="1"/>
  <c r="J39" i="10"/>
  <c r="K39" i="10"/>
  <c r="M39" i="10"/>
  <c r="N39" i="10"/>
  <c r="N31" i="10"/>
  <c r="M31" i="10"/>
  <c r="K31" i="10"/>
  <c r="J31" i="10"/>
  <c r="J29" i="10"/>
  <c r="K29" i="10"/>
  <c r="M29" i="10"/>
  <c r="N29" i="10"/>
  <c r="J28" i="10"/>
  <c r="K28" i="10"/>
  <c r="M28" i="10"/>
  <c r="N28" i="10"/>
  <c r="N21" i="10"/>
  <c r="M21" i="10"/>
  <c r="K21" i="10"/>
  <c r="J21" i="10"/>
  <c r="N16" i="10"/>
  <c r="M16" i="10"/>
  <c r="K16" i="10"/>
  <c r="J16" i="10"/>
  <c r="R16" i="10" l="1"/>
  <c r="R21" i="10"/>
  <c r="Q28" i="10"/>
  <c r="S28" i="10" s="1"/>
  <c r="Q16" i="10"/>
  <c r="S16" i="10" s="1"/>
  <c r="Q21" i="10"/>
  <c r="S21" i="10" s="1"/>
  <c r="P28" i="10"/>
  <c r="Q31" i="10"/>
  <c r="S31" i="10" s="1"/>
  <c r="P29" i="10"/>
  <c r="R28" i="10"/>
  <c r="R29" i="10"/>
  <c r="R39" i="10"/>
  <c r="R31" i="10"/>
  <c r="Q39" i="10"/>
  <c r="S39" i="10" s="1"/>
  <c r="Q29" i="10"/>
  <c r="S29" i="10" s="1"/>
  <c r="P39" i="10"/>
  <c r="P31" i="10"/>
  <c r="P21" i="10"/>
  <c r="P16" i="10"/>
  <c r="N32" i="10" l="1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2" i="10"/>
  <c r="N36" i="10" l="1"/>
  <c r="M36" i="10"/>
  <c r="K36" i="10"/>
  <c r="J36" i="10"/>
  <c r="R36" i="10" l="1"/>
  <c r="Q36" i="10"/>
  <c r="S36" i="10" s="1"/>
  <c r="P36" i="10"/>
  <c r="J24" i="10"/>
  <c r="K24" i="10"/>
  <c r="M24" i="10"/>
  <c r="N24" i="10"/>
  <c r="R24" i="10" l="1"/>
  <c r="P24" i="10"/>
  <c r="Q24" i="10"/>
  <c r="S24" i="10" s="1"/>
  <c r="I42" i="10" l="1"/>
  <c r="J42" i="10" l="1"/>
  <c r="M42" i="10"/>
  <c r="N42" i="10"/>
  <c r="K42" i="10"/>
  <c r="O42" i="10" l="1"/>
  <c r="S42" i="10" l="1"/>
  <c r="R42" i="10"/>
  <c r="P42" i="10"/>
  <c r="Q42" i="10"/>
</calcChain>
</file>

<file path=xl/sharedStrings.xml><?xml version="1.0" encoding="utf-8"?>
<sst xmlns="http://schemas.openxmlformats.org/spreadsheetml/2006/main" count="183" uniqueCount="99">
  <si>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</si>
  <si>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</si>
  <si>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</si>
  <si>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</si>
  <si>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</si>
  <si>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</si>
  <si>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</si>
  <si>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</si>
  <si>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</si>
  <si>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</si>
  <si>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</si>
  <si>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</si>
  <si>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</si>
  <si>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</si>
  <si>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</si>
  <si>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</si>
  <si>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</si>
  <si>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</si>
  <si>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</si>
  <si>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</si>
  <si>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</si>
  <si>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</si>
  <si>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</si>
  <si>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</si>
  <si>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</si>
  <si>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</si>
  <si>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</si>
  <si>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</si>
  <si>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</si>
  <si>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</si>
  <si>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</si>
  <si>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</si>
  <si>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</si>
  <si>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</si>
  <si>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</si>
  <si>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</si>
  <si>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</si>
  <si>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</si>
  <si>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</si>
  <si>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</si>
  <si>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</si>
  <si>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</si>
  <si>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</si>
  <si>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</si>
  <si>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</si>
  <si>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</si>
  <si>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</si>
  <si>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</si>
  <si>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</si>
  <si>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</si>
  <si>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</si>
  <si>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</si>
  <si>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</si>
  <si>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</si>
  <si>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</si>
  <si>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</si>
  <si>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</si>
  <si>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</si>
  <si>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</si>
  <si>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</si>
  <si>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</si>
  <si>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</si>
  <si>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</si>
  <si>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</si>
  <si>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</si>
  <si>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</si>
  <si>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</si>
  <si>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</si>
  <si>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</si>
  <si>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</si>
  <si>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</si>
  <si>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</si>
  <si>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</si>
  <si>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</si>
  <si>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</si>
  <si>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</si>
  <si>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</si>
  <si>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</si>
  <si>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</si>
  <si>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</si>
  <si>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</si>
  <si>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</si>
  <si>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</si>
  <si>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</si>
  <si>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</si>
  <si>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</si>
  <si>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</si>
  <si>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</si>
  <si>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</si>
  <si>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</si>
  <si>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</si>
  <si>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</si>
  <si>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</si>
  <si>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</si>
  <si>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>Correspondiente al mes de marzo del año 2026</t>
  </si>
  <si>
    <t>Fecha: 01/03/2026</t>
  </si>
  <si>
    <t xml:space="preserve">LUNA MINAYA, LUIS RAMON </t>
  </si>
  <si>
    <t>SECCION DE REGISTRO, CONTROL Y NOMINA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</si>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</sst>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topLeftCell="A2" zoomScale="145" zoomScaleNormal="145" workbookViewId="0">
      <selection activeCell="O25" sqref="O2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94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95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24</v>
      </c>
      <c r="H9" s="45" t="s">
        <v>2</v>
      </c>
      <c r="I9" s="45" t="s">
        <v>25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41</v>
      </c>
      <c r="T9" s="53" t="s">
        <v>18</v>
      </c>
    </row>
    <row r="10" spans="1:20" ht="19.5" customHeight="1" x14ac:dyDescent="0.2">
      <c r="A10" s="40"/>
      <c r="B10" s="42"/>
      <c r="C10" s="42"/>
      <c r="D10" s="42"/>
      <c r="E10" s="34" t="s">
        <v>32</v>
      </c>
      <c r="F10" s="12" t="s">
        <v>19</v>
      </c>
      <c r="G10" s="44"/>
      <c r="H10" s="46"/>
      <c r="I10" s="46"/>
      <c r="J10" s="55" t="s">
        <v>7</v>
      </c>
      <c r="K10" s="55"/>
      <c r="L10" s="46" t="s">
        <v>16</v>
      </c>
      <c r="M10" s="56" t="s">
        <v>8</v>
      </c>
      <c r="N10" s="55"/>
      <c r="O10" s="58" t="s">
        <v>9</v>
      </c>
      <c r="P10" s="60" t="s">
        <v>26</v>
      </c>
      <c r="Q10" s="61" t="s">
        <v>27</v>
      </c>
      <c r="R10" s="61" t="s">
        <v>28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69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68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>
        <v>1919.78</v>
      </c>
      <c r="P14" s="20">
        <f t="shared" si="8"/>
        <v>10418.780000000001</v>
      </c>
      <c r="Q14" s="20">
        <f t="shared" si="5"/>
        <v>4551.2</v>
      </c>
      <c r="R14" s="20">
        <f t="shared" si="6"/>
        <v>6194.1</v>
      </c>
      <c r="S14" s="20">
        <f t="shared" si="7"/>
        <v>34448.800000000003</v>
      </c>
      <c r="T14" s="23">
        <v>111</v>
      </c>
    </row>
    <row r="15" spans="1:20" s="2" customFormat="1" x14ac:dyDescent="0.2">
      <c r="A15" s="15">
        <v>4</v>
      </c>
      <c r="B15" s="10" t="s">
        <v>76</v>
      </c>
      <c r="C15" s="16" t="s">
        <v>23</v>
      </c>
      <c r="D15" s="17" t="s">
        <v>77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52</v>
      </c>
      <c r="C16" s="16" t="s">
        <v>53</v>
      </c>
      <c r="D16" s="17" t="s">
        <v>54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20" si="9">(G16*2.87%)</f>
        <v>1119.3</v>
      </c>
      <c r="K16" s="20">
        <f t="shared" ref="K16:K20" si="10">(G16*7.1%)</f>
        <v>2768.9999999999995</v>
      </c>
      <c r="L16" s="21">
        <v>660</v>
      </c>
      <c r="M16" s="22">
        <f t="shared" ref="M16:M20" si="11">(G16*3.04%)</f>
        <v>1185.5999999999999</v>
      </c>
      <c r="N16" s="20">
        <f t="shared" ref="N16:N20" si="12">(G16*7.09%)</f>
        <v>2765.1000000000004</v>
      </c>
      <c r="O16" s="19"/>
      <c r="P16" s="20">
        <f t="shared" ref="P16:P19" si="13">SUM(J16+K16+L16+M16+N16+O16)</f>
        <v>8499</v>
      </c>
      <c r="Q16" s="20">
        <f t="shared" ref="Q16:Q20" si="14">SUM(H16+I16+J16+M16+O16)</f>
        <v>2631.42</v>
      </c>
      <c r="R16" s="20">
        <f t="shared" ref="R16:R20" si="15">SUM(K16+L16+N16)</f>
        <v>6194.1</v>
      </c>
      <c r="S16" s="20">
        <f t="shared" ref="S16:S20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67</v>
      </c>
      <c r="C17" s="16" t="s">
        <v>53</v>
      </c>
      <c r="D17" s="17" t="s">
        <v>54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96</v>
      </c>
      <c r="C18" s="16" t="s">
        <v>97</v>
      </c>
      <c r="D18" s="17" t="s">
        <v>98</v>
      </c>
      <c r="E18" s="36" t="s">
        <v>33</v>
      </c>
      <c r="F18" s="18" t="s">
        <v>37</v>
      </c>
      <c r="G18" s="19">
        <v>50000</v>
      </c>
      <c r="H18" s="19">
        <v>1854</v>
      </c>
      <c r="I18" s="20">
        <v>25</v>
      </c>
      <c r="J18" s="24">
        <f>(G18*2.87%)</f>
        <v>1435</v>
      </c>
      <c r="K18" s="20">
        <f>(G18*7.1%)</f>
        <v>3549.9999999999995</v>
      </c>
      <c r="L18" s="21">
        <v>550</v>
      </c>
      <c r="M18" s="22">
        <f>(G18*3.04%)</f>
        <v>1520</v>
      </c>
      <c r="N18" s="20">
        <f>(G18*7.09%)</f>
        <v>3545.0000000000005</v>
      </c>
      <c r="O18" s="19"/>
      <c r="P18" s="20">
        <f>SUM(J18+K18+L18+M18+N18+O18)</f>
        <v>10600</v>
      </c>
      <c r="Q18" s="20">
        <f>SUM(H18+I18+J18+M18+O18)</f>
        <v>4834</v>
      </c>
      <c r="R18" s="20">
        <f>SUM(K18+L18+N18)</f>
        <v>7645</v>
      </c>
      <c r="S18" s="20">
        <f>SUM(G18-Q18)</f>
        <v>45166</v>
      </c>
      <c r="T18" s="23">
        <v>111</v>
      </c>
    </row>
    <row r="19" spans="1:20" s="2" customFormat="1" x14ac:dyDescent="0.2">
      <c r="A19" s="15">
        <v>8</v>
      </c>
      <c r="B19" s="10" t="s">
        <v>64</v>
      </c>
      <c r="C19" s="16" t="s">
        <v>65</v>
      </c>
      <c r="D19" s="17" t="s">
        <v>42</v>
      </c>
      <c r="E19" s="36" t="s">
        <v>33</v>
      </c>
      <c r="F19" s="18" t="s">
        <v>37</v>
      </c>
      <c r="G19" s="19">
        <v>42000</v>
      </c>
      <c r="H19" s="19">
        <v>724.92</v>
      </c>
      <c r="I19" s="20">
        <v>25</v>
      </c>
      <c r="J19" s="24">
        <f t="shared" si="9"/>
        <v>1205.4000000000001</v>
      </c>
      <c r="K19" s="20">
        <f t="shared" si="10"/>
        <v>2981.9999999999995</v>
      </c>
      <c r="L19" s="21">
        <v>660</v>
      </c>
      <c r="M19" s="22">
        <f t="shared" si="11"/>
        <v>1276.8</v>
      </c>
      <c r="N19" s="20">
        <f t="shared" si="12"/>
        <v>2977.8</v>
      </c>
      <c r="O19" s="19"/>
      <c r="P19" s="20">
        <f t="shared" si="13"/>
        <v>9102</v>
      </c>
      <c r="Q19" s="20">
        <f t="shared" si="14"/>
        <v>3232.12</v>
      </c>
      <c r="R19" s="20">
        <f t="shared" si="15"/>
        <v>6619.7999999999993</v>
      </c>
      <c r="S19" s="20">
        <f t="shared" si="16"/>
        <v>38767.879999999997</v>
      </c>
      <c r="T19" s="23">
        <v>111</v>
      </c>
    </row>
    <row r="20" spans="1:20" s="2" customFormat="1" x14ac:dyDescent="0.2">
      <c r="A20" s="15">
        <v>9</v>
      </c>
      <c r="B20" s="10" t="s">
        <v>70</v>
      </c>
      <c r="C20" s="16" t="s">
        <v>65</v>
      </c>
      <c r="D20" s="17" t="s">
        <v>71</v>
      </c>
      <c r="E20" s="36" t="s">
        <v>33</v>
      </c>
      <c r="F20" s="18" t="s">
        <v>37</v>
      </c>
      <c r="G20" s="19">
        <v>45000</v>
      </c>
      <c r="H20" s="19">
        <v>1148.33</v>
      </c>
      <c r="I20" s="20">
        <v>25</v>
      </c>
      <c r="J20" s="24">
        <f t="shared" si="9"/>
        <v>1291.5</v>
      </c>
      <c r="K20" s="20">
        <f t="shared" si="10"/>
        <v>3194.9999999999995</v>
      </c>
      <c r="L20" s="21">
        <v>495</v>
      </c>
      <c r="M20" s="25">
        <f t="shared" si="11"/>
        <v>1368</v>
      </c>
      <c r="N20" s="20">
        <f t="shared" si="12"/>
        <v>3190.5</v>
      </c>
      <c r="O20" s="19"/>
      <c r="P20" s="20">
        <f t="shared" ref="P20" si="25">SUM(J20+K20+L20+M20+N20+O20)</f>
        <v>9540</v>
      </c>
      <c r="Q20" s="20">
        <f t="shared" si="14"/>
        <v>3832.83</v>
      </c>
      <c r="R20" s="20">
        <f t="shared" si="15"/>
        <v>6880.5</v>
      </c>
      <c r="S20" s="20">
        <f t="shared" si="16"/>
        <v>41167.17</v>
      </c>
      <c r="T20" s="23">
        <v>111</v>
      </c>
    </row>
    <row r="21" spans="1:20" s="2" customFormat="1" x14ac:dyDescent="0.2">
      <c r="A21" s="15">
        <v>10</v>
      </c>
      <c r="B21" s="10" t="s">
        <v>55</v>
      </c>
      <c r="C21" s="16" t="s">
        <v>31</v>
      </c>
      <c r="D21" s="17" t="s">
        <v>21</v>
      </c>
      <c r="E21" s="36" t="s">
        <v>33</v>
      </c>
      <c r="F21" s="18" t="s">
        <v>37</v>
      </c>
      <c r="G21" s="19">
        <v>110250</v>
      </c>
      <c r="H21" s="19">
        <v>14516.42</v>
      </c>
      <c r="I21" s="20">
        <v>25</v>
      </c>
      <c r="J21" s="24">
        <f t="shared" ref="J21:J22" si="26">(G21*2.87%)</f>
        <v>3164.1750000000002</v>
      </c>
      <c r="K21" s="20">
        <f t="shared" ref="K21:K22" si="27">(G21*7.1%)</f>
        <v>7827.7499999999991</v>
      </c>
      <c r="L21" s="21">
        <v>660</v>
      </c>
      <c r="M21" s="22">
        <f t="shared" ref="M21:M22" si="28">(G21*3.04%)</f>
        <v>3351.6</v>
      </c>
      <c r="N21" s="20">
        <f t="shared" ref="N21:N22" si="29">(G21*7.09%)</f>
        <v>7816.7250000000004</v>
      </c>
      <c r="O21" s="19"/>
      <c r="P21" s="20">
        <f t="shared" ref="P21:P22" si="30">SUM(J21+K21+L21+M21+N21+O21)</f>
        <v>22820.25</v>
      </c>
      <c r="Q21" s="20">
        <f t="shared" ref="Q21:Q22" si="31">SUM(H21+I21+J21+M21+O21)</f>
        <v>21057.195</v>
      </c>
      <c r="R21" s="20">
        <f t="shared" ref="R21:R22" si="32">SUM(K21+L21+N21)</f>
        <v>16304.475</v>
      </c>
      <c r="S21" s="20">
        <f t="shared" ref="S21" si="33">SUM(G21-Q21)</f>
        <v>89192.804999999993</v>
      </c>
      <c r="T21" s="23">
        <v>111</v>
      </c>
    </row>
    <row r="22" spans="1:20" s="2" customFormat="1" x14ac:dyDescent="0.2">
      <c r="A22" s="15">
        <v>11</v>
      </c>
      <c r="B22" s="10" t="s">
        <v>90</v>
      </c>
      <c r="C22" s="16" t="s">
        <v>91</v>
      </c>
      <c r="D22" s="17" t="s">
        <v>21</v>
      </c>
      <c r="E22" s="36" t="s">
        <v>33</v>
      </c>
      <c r="F22" s="18" t="s">
        <v>37</v>
      </c>
      <c r="G22" s="19">
        <v>82000</v>
      </c>
      <c r="H22" s="19">
        <v>7871.32</v>
      </c>
      <c r="I22" s="20">
        <v>25</v>
      </c>
      <c r="J22" s="24">
        <f t="shared" si="26"/>
        <v>2353.4</v>
      </c>
      <c r="K22" s="20">
        <f t="shared" si="27"/>
        <v>5821.9999999999991</v>
      </c>
      <c r="L22" s="21">
        <v>660</v>
      </c>
      <c r="M22" s="22">
        <f t="shared" si="28"/>
        <v>2492.8000000000002</v>
      </c>
      <c r="N22" s="20">
        <f t="shared" si="29"/>
        <v>5813.8</v>
      </c>
      <c r="O22" s="19"/>
      <c r="P22" s="20">
        <f t="shared" si="30"/>
        <v>17142</v>
      </c>
      <c r="Q22" s="20">
        <f t="shared" si="31"/>
        <v>12742.52</v>
      </c>
      <c r="R22" s="20">
        <f t="shared" si="32"/>
        <v>12295.8</v>
      </c>
      <c r="S22" s="20">
        <f t="shared" ref="S22" si="34">SUM(G22-Q22)</f>
        <v>69257.48</v>
      </c>
      <c r="T22" s="23">
        <v>111</v>
      </c>
    </row>
    <row r="23" spans="1:20" s="2" customFormat="1" x14ac:dyDescent="0.2">
      <c r="A23" s="15">
        <v>12</v>
      </c>
      <c r="B23" s="10" t="s">
        <v>85</v>
      </c>
      <c r="C23" s="16" t="s">
        <v>86</v>
      </c>
      <c r="D23" s="17" t="s">
        <v>21</v>
      </c>
      <c r="E23" s="36" t="s">
        <v>33</v>
      </c>
      <c r="F23" s="18" t="s">
        <v>37</v>
      </c>
      <c r="G23" s="19">
        <v>110000</v>
      </c>
      <c r="H23" s="19">
        <v>14457.62</v>
      </c>
      <c r="I23" s="20">
        <v>25</v>
      </c>
      <c r="J23" s="24">
        <f>(G23*2.87%)</f>
        <v>3157</v>
      </c>
      <c r="K23" s="20">
        <f>(G23*7.1%)</f>
        <v>7809.9999999999991</v>
      </c>
      <c r="L23" s="21">
        <v>593.21</v>
      </c>
      <c r="M23" s="22">
        <f>(G23*3.04%)</f>
        <v>3344</v>
      </c>
      <c r="N23" s="20">
        <f>(G23*7.09%)</f>
        <v>7799.0000000000009</v>
      </c>
      <c r="O23" s="19"/>
      <c r="P23" s="20">
        <f>SUM(J23+K23+L23+M23+N23+O23)</f>
        <v>22703.21</v>
      </c>
      <c r="Q23" s="20">
        <f>SUM(H23+I23+J23+M23+O23)</f>
        <v>20983.620000000003</v>
      </c>
      <c r="R23" s="20">
        <f>SUM(K23+L23+N23)</f>
        <v>16202.21</v>
      </c>
      <c r="S23" s="20">
        <f>SUM(G23-Q23)</f>
        <v>89016.38</v>
      </c>
      <c r="T23" s="23">
        <v>111</v>
      </c>
    </row>
    <row r="24" spans="1:20" s="2" customFormat="1" x14ac:dyDescent="0.2">
      <c r="A24" s="15">
        <v>13</v>
      </c>
      <c r="B24" s="10" t="s">
        <v>44</v>
      </c>
      <c r="C24" s="16" t="s">
        <v>45</v>
      </c>
      <c r="D24" s="17" t="s">
        <v>35</v>
      </c>
      <c r="E24" s="36" t="s">
        <v>34</v>
      </c>
      <c r="F24" s="18" t="s">
        <v>37</v>
      </c>
      <c r="G24" s="19">
        <v>35000</v>
      </c>
      <c r="H24" s="19">
        <v>0</v>
      </c>
      <c r="I24" s="20">
        <v>25</v>
      </c>
      <c r="J24" s="24">
        <f t="shared" ref="J24:J29" si="35">(G24*2.87%)</f>
        <v>1004.5</v>
      </c>
      <c r="K24" s="20">
        <f t="shared" ref="K24:K29" si="36">(G24*7.1%)</f>
        <v>2485</v>
      </c>
      <c r="L24" s="21">
        <v>385</v>
      </c>
      <c r="M24" s="22">
        <f t="shared" ref="M24:M29" si="37">(G24*3.04%)</f>
        <v>1064</v>
      </c>
      <c r="N24" s="20">
        <f t="shared" ref="N24:N29" si="38">(G24*7.09%)</f>
        <v>2481.5</v>
      </c>
      <c r="O24" s="19">
        <v>1919.78</v>
      </c>
      <c r="P24" s="20">
        <f t="shared" ref="P24:P25" si="39">SUM(J24+K24+L24+M24+N24+O24)</f>
        <v>9339.7800000000007</v>
      </c>
      <c r="Q24" s="20">
        <f t="shared" ref="Q24:Q27" si="40">SUM(H24+I24+J24+M24+O24)</f>
        <v>4013.2799999999997</v>
      </c>
      <c r="R24" s="20">
        <f t="shared" ref="R24:R27" si="41">SUM(K24+L24+N24)</f>
        <v>5351.5</v>
      </c>
      <c r="S24" s="20">
        <f t="shared" ref="S24:S27" si="42">SUM(G24-Q24)</f>
        <v>30986.720000000001</v>
      </c>
      <c r="T24" s="23">
        <v>111</v>
      </c>
    </row>
    <row r="25" spans="1:20" s="2" customFormat="1" x14ac:dyDescent="0.2">
      <c r="A25" s="15">
        <v>14</v>
      </c>
      <c r="B25" s="10" t="s">
        <v>80</v>
      </c>
      <c r="C25" s="16" t="s">
        <v>75</v>
      </c>
      <c r="D25" s="17" t="s">
        <v>81</v>
      </c>
      <c r="E25" s="36" t="s">
        <v>33</v>
      </c>
      <c r="F25" s="18" t="s">
        <v>37</v>
      </c>
      <c r="G25" s="19">
        <v>154350</v>
      </c>
      <c r="H25" s="19">
        <v>24889.85</v>
      </c>
      <c r="I25" s="20">
        <v>25</v>
      </c>
      <c r="J25" s="24">
        <f t="shared" si="35"/>
        <v>4429.8450000000003</v>
      </c>
      <c r="K25" s="20">
        <f t="shared" si="36"/>
        <v>10958.849999999999</v>
      </c>
      <c r="L25" s="21">
        <v>660</v>
      </c>
      <c r="M25" s="22">
        <f t="shared" si="37"/>
        <v>4692.24</v>
      </c>
      <c r="N25" s="20">
        <f t="shared" si="38"/>
        <v>10943.415000000001</v>
      </c>
      <c r="O25" s="19"/>
      <c r="P25" s="20">
        <f t="shared" si="39"/>
        <v>31684.35</v>
      </c>
      <c r="Q25" s="20">
        <f t="shared" si="40"/>
        <v>34036.934999999998</v>
      </c>
      <c r="R25" s="20">
        <f t="shared" si="41"/>
        <v>22562.264999999999</v>
      </c>
      <c r="S25" s="20">
        <f t="shared" si="42"/>
        <v>120313.065</v>
      </c>
      <c r="T25" s="23">
        <v>111</v>
      </c>
    </row>
    <row r="26" spans="1:20" s="2" customFormat="1" x14ac:dyDescent="0.2">
      <c r="A26" s="15">
        <v>15</v>
      </c>
      <c r="B26" s="10" t="s">
        <v>72</v>
      </c>
      <c r="C26" s="16" t="s">
        <v>75</v>
      </c>
      <c r="D26" s="17" t="s">
        <v>73</v>
      </c>
      <c r="E26" s="36" t="s">
        <v>33</v>
      </c>
      <c r="F26" s="18" t="s">
        <v>37</v>
      </c>
      <c r="G26" s="19">
        <v>70000</v>
      </c>
      <c r="H26" s="19">
        <v>5368.48</v>
      </c>
      <c r="I26" s="20">
        <v>25</v>
      </c>
      <c r="J26" s="24">
        <f t="shared" si="35"/>
        <v>2009</v>
      </c>
      <c r="K26" s="20">
        <f t="shared" si="36"/>
        <v>4970</v>
      </c>
      <c r="L26" s="21">
        <v>660</v>
      </c>
      <c r="M26" s="22">
        <f t="shared" si="37"/>
        <v>2128</v>
      </c>
      <c r="N26" s="20">
        <f t="shared" si="38"/>
        <v>4963</v>
      </c>
      <c r="O26" s="19"/>
      <c r="P26" s="20">
        <f t="shared" ref="P26:P27" si="43">SUM(J26+K26+L26+M26+N26+O26)</f>
        <v>14730</v>
      </c>
      <c r="Q26" s="20">
        <f t="shared" si="40"/>
        <v>9530.48</v>
      </c>
      <c r="R26" s="20">
        <f t="shared" si="41"/>
        <v>10593</v>
      </c>
      <c r="S26" s="20">
        <f t="shared" si="42"/>
        <v>60469.520000000004</v>
      </c>
      <c r="T26" s="23">
        <v>111</v>
      </c>
    </row>
    <row r="27" spans="1:20" s="2" customFormat="1" x14ac:dyDescent="0.2">
      <c r="A27" s="15">
        <v>16</v>
      </c>
      <c r="B27" s="10" t="s">
        <v>82</v>
      </c>
      <c r="C27" s="16" t="s">
        <v>83</v>
      </c>
      <c r="D27" s="17" t="s">
        <v>42</v>
      </c>
      <c r="E27" s="36" t="s">
        <v>33</v>
      </c>
      <c r="F27" s="18" t="s">
        <v>37</v>
      </c>
      <c r="G27" s="19">
        <v>40000</v>
      </c>
      <c r="H27" s="19">
        <v>442.65</v>
      </c>
      <c r="I27" s="20">
        <v>25</v>
      </c>
      <c r="J27" s="24">
        <f t="shared" si="35"/>
        <v>1148</v>
      </c>
      <c r="K27" s="20">
        <f t="shared" si="36"/>
        <v>2839.9999999999995</v>
      </c>
      <c r="L27" s="21">
        <v>440</v>
      </c>
      <c r="M27" s="25">
        <f t="shared" si="37"/>
        <v>1216</v>
      </c>
      <c r="N27" s="20">
        <f t="shared" si="38"/>
        <v>2836</v>
      </c>
      <c r="O27" s="19"/>
      <c r="P27" s="20">
        <f t="shared" si="43"/>
        <v>8480</v>
      </c>
      <c r="Q27" s="20">
        <f t="shared" si="40"/>
        <v>2831.65</v>
      </c>
      <c r="R27" s="20">
        <f t="shared" si="41"/>
        <v>6116</v>
      </c>
      <c r="S27" s="20">
        <f t="shared" si="42"/>
        <v>37168.35</v>
      </c>
      <c r="T27" s="23">
        <v>111</v>
      </c>
    </row>
    <row r="28" spans="1:20" s="2" customFormat="1" x14ac:dyDescent="0.2">
      <c r="A28" s="15">
        <v>17</v>
      </c>
      <c r="B28" s="10" t="s">
        <v>56</v>
      </c>
      <c r="C28" s="16" t="s">
        <v>57</v>
      </c>
      <c r="D28" s="17" t="s">
        <v>21</v>
      </c>
      <c r="E28" s="36" t="s">
        <v>33</v>
      </c>
      <c r="F28" s="18" t="s">
        <v>37</v>
      </c>
      <c r="G28" s="19">
        <v>95000</v>
      </c>
      <c r="H28" s="19">
        <v>10929.24</v>
      </c>
      <c r="I28" s="20">
        <v>25</v>
      </c>
      <c r="J28" s="24">
        <f t="shared" si="35"/>
        <v>2726.5</v>
      </c>
      <c r="K28" s="20">
        <f t="shared" si="36"/>
        <v>6744.9999999999991</v>
      </c>
      <c r="L28" s="21">
        <v>660</v>
      </c>
      <c r="M28" s="25">
        <f t="shared" si="37"/>
        <v>2888</v>
      </c>
      <c r="N28" s="20">
        <f t="shared" si="38"/>
        <v>6735.5</v>
      </c>
      <c r="O28" s="19"/>
      <c r="P28" s="20">
        <f t="shared" ref="P28:P29" si="44">SUM(J28+K28+L28+M28+N28+O28)</f>
        <v>19755</v>
      </c>
      <c r="Q28" s="20">
        <f t="shared" ref="Q28:Q29" si="45">SUM(H28+I28+J28+M28+O28)</f>
        <v>16568.739999999998</v>
      </c>
      <c r="R28" s="20">
        <f t="shared" ref="R28:R29" si="46">SUM(K28+L28+N28)</f>
        <v>14140.5</v>
      </c>
      <c r="S28" s="20">
        <f t="shared" ref="S28:S29" si="47">SUM(G28-Q28)</f>
        <v>78431.260000000009</v>
      </c>
      <c r="T28" s="23">
        <v>111</v>
      </c>
    </row>
    <row r="29" spans="1:20" s="2" customFormat="1" x14ac:dyDescent="0.2">
      <c r="A29" s="15">
        <v>18</v>
      </c>
      <c r="B29" s="10" t="s">
        <v>58</v>
      </c>
      <c r="C29" s="16" t="s">
        <v>89</v>
      </c>
      <c r="D29" s="17" t="s">
        <v>21</v>
      </c>
      <c r="E29" s="36" t="s">
        <v>33</v>
      </c>
      <c r="F29" s="18" t="s">
        <v>37</v>
      </c>
      <c r="G29" s="19">
        <v>80000</v>
      </c>
      <c r="H29" s="19">
        <v>7400.87</v>
      </c>
      <c r="I29" s="20">
        <v>25</v>
      </c>
      <c r="J29" s="24">
        <f t="shared" si="35"/>
        <v>2296</v>
      </c>
      <c r="K29" s="20">
        <f t="shared" si="36"/>
        <v>5679.9999999999991</v>
      </c>
      <c r="L29" s="21">
        <v>660</v>
      </c>
      <c r="M29" s="25">
        <f t="shared" si="37"/>
        <v>2432</v>
      </c>
      <c r="N29" s="20">
        <f t="shared" si="38"/>
        <v>5672</v>
      </c>
      <c r="O29" s="19"/>
      <c r="P29" s="20">
        <f t="shared" si="44"/>
        <v>16740</v>
      </c>
      <c r="Q29" s="20">
        <f t="shared" si="45"/>
        <v>12153.869999999999</v>
      </c>
      <c r="R29" s="20">
        <f t="shared" si="46"/>
        <v>12012</v>
      </c>
      <c r="S29" s="20">
        <f t="shared" si="47"/>
        <v>67846.13</v>
      </c>
      <c r="T29" s="23">
        <v>111</v>
      </c>
    </row>
    <row r="30" spans="1:20" s="2" customFormat="1" x14ac:dyDescent="0.2">
      <c r="A30" s="15">
        <v>19</v>
      </c>
      <c r="B30" s="37" t="s">
        <v>74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59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79</v>
      </c>
      <c r="C33" s="16" t="s">
        <v>50</v>
      </c>
      <c r="D33" s="17" t="s">
        <v>78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84</v>
      </c>
      <c r="C34" s="16" t="s">
        <v>50</v>
      </c>
      <c r="D34" s="17" t="s">
        <v>78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62</v>
      </c>
      <c r="C35" s="16" t="s">
        <v>50</v>
      </c>
      <c r="D35" s="17" t="s">
        <v>63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40" si="64">(G36*2.87%)</f>
        <v>1291.5</v>
      </c>
      <c r="K36" s="20">
        <f t="shared" ref="K36:K40" si="65">(G36*7.1%)</f>
        <v>3194.9999999999995</v>
      </c>
      <c r="L36" s="21">
        <v>495</v>
      </c>
      <c r="M36" s="25">
        <f t="shared" ref="M36:M40" si="66">(G36*3.04%)</f>
        <v>1368</v>
      </c>
      <c r="N36" s="20">
        <f t="shared" ref="N36:N40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87</v>
      </c>
      <c r="C37" s="16" t="s">
        <v>88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66</v>
      </c>
      <c r="C38" s="16" t="s">
        <v>61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>
        <v>1919.78</v>
      </c>
      <c r="P38" s="20">
        <f t="shared" ref="P38" si="76">SUM(J38+K38+L38+M38+N38+O38)</f>
        <v>29172.080000000002</v>
      </c>
      <c r="Q38" s="20">
        <f t="shared" ref="Q38" si="77">SUM(H38+I38+J38+M38+O38)</f>
        <v>29466.85</v>
      </c>
      <c r="R38" s="20">
        <f t="shared" ref="R38" si="78">SUM(K38+L38+N38)</f>
        <v>19433.370000000003</v>
      </c>
      <c r="S38" s="20">
        <f t="shared" ref="S38" si="79">SUM(G38-Q38)</f>
        <v>102833.15</v>
      </c>
      <c r="T38" s="23">
        <v>111</v>
      </c>
    </row>
    <row r="39" spans="1:20" s="2" customFormat="1" x14ac:dyDescent="0.2">
      <c r="A39" s="15">
        <v>28</v>
      </c>
      <c r="B39" s="10" t="s">
        <v>60</v>
      </c>
      <c r="C39" s="16" t="s">
        <v>61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>
        <v>1919.78</v>
      </c>
      <c r="P39" s="20">
        <f t="shared" ref="P39:P40" si="80">SUM(J39+K39+L39+M39+N39+O39)</f>
        <v>9413.7800000000007</v>
      </c>
      <c r="Q39" s="20">
        <f t="shared" ref="Q39:Q40" si="81">SUM(H39+I39+J39+M39+O39)</f>
        <v>3954.18</v>
      </c>
      <c r="R39" s="20">
        <f t="shared" ref="R39:R40" si="82">SUM(K39+L39+N39)</f>
        <v>5484.6</v>
      </c>
      <c r="S39" s="20">
        <f t="shared" ref="S39:S40" si="83">SUM(G39-Q39)</f>
        <v>30045.82</v>
      </c>
      <c r="T39" s="23">
        <v>111</v>
      </c>
    </row>
    <row r="40" spans="1:20" s="2" customFormat="1" x14ac:dyDescent="0.2">
      <c r="A40" s="15">
        <v>29</v>
      </c>
      <c r="B40" s="10" t="s">
        <v>51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si="64"/>
        <v>1033.2</v>
      </c>
      <c r="K40" s="20">
        <f t="shared" si="65"/>
        <v>2555.9999999999995</v>
      </c>
      <c r="L40" s="21">
        <v>396</v>
      </c>
      <c r="M40" s="25">
        <f t="shared" si="66"/>
        <v>1094.4000000000001</v>
      </c>
      <c r="N40" s="20">
        <f t="shared" si="67"/>
        <v>2552.4</v>
      </c>
      <c r="O40" s="19"/>
      <c r="P40" s="20">
        <f t="shared" si="80"/>
        <v>7632</v>
      </c>
      <c r="Q40" s="20">
        <f t="shared" si="81"/>
        <v>2152.6000000000004</v>
      </c>
      <c r="R40" s="20">
        <f t="shared" si="82"/>
        <v>5504.4</v>
      </c>
      <c r="S40" s="20">
        <f t="shared" si="83"/>
        <v>33847.4</v>
      </c>
      <c r="T40" s="23">
        <v>111</v>
      </c>
    </row>
    <row r="41" spans="1:20" s="2" customFormat="1" x14ac:dyDescent="0.2">
      <c r="A41" s="15">
        <v>30</v>
      </c>
      <c r="B41" s="10" t="s">
        <v>92</v>
      </c>
      <c r="C41" s="16" t="s">
        <v>93</v>
      </c>
      <c r="D41" s="17" t="s">
        <v>29</v>
      </c>
      <c r="E41" s="36" t="s">
        <v>33</v>
      </c>
      <c r="F41" s="18" t="s">
        <v>37</v>
      </c>
      <c r="G41" s="19">
        <v>50000</v>
      </c>
      <c r="H41" s="19">
        <v>1854</v>
      </c>
      <c r="I41" s="20">
        <v>25</v>
      </c>
      <c r="J41" s="24">
        <f>(G41*2.87%)</f>
        <v>1435</v>
      </c>
      <c r="K41" s="20">
        <f>(G41*7.1%)</f>
        <v>3549.9999999999995</v>
      </c>
      <c r="L41" s="21">
        <v>550</v>
      </c>
      <c r="M41" s="22">
        <f>(G41*3.04%)</f>
        <v>1520</v>
      </c>
      <c r="N41" s="20">
        <f>(G41*7.09%)</f>
        <v>3545.0000000000005</v>
      </c>
      <c r="O41" s="19"/>
      <c r="P41" s="20">
        <f>SUM(J41+K41+L41+M41+N41+O41)</f>
        <v>10600</v>
      </c>
      <c r="Q41" s="20">
        <f>SUM(H41+I41+J41+M41+O41)</f>
        <v>4834</v>
      </c>
      <c r="R41" s="20">
        <f>SUM(K41+L41+N41)</f>
        <v>7645</v>
      </c>
      <c r="S41" s="20">
        <f>SUM(G41-Q41)</f>
        <v>45166</v>
      </c>
      <c r="T41" s="23">
        <v>111</v>
      </c>
    </row>
    <row r="42" spans="1:20" x14ac:dyDescent="0.2">
      <c r="A42" s="4"/>
      <c r="B42" s="26" t="s">
        <v>14</v>
      </c>
      <c r="C42" s="27"/>
      <c r="D42" s="28"/>
      <c r="E42" s="28"/>
      <c r="F42" s="28"/>
      <c r="G42" s="29">
        <f>SUM(G12:G41)</f>
        <v>1903840</v>
      </c>
      <c r="H42" s="29">
        <v>140827.93</v>
      </c>
      <c r="I42" s="29">
        <f>SUM(I12:I41)</f>
        <v>750</v>
      </c>
      <c r="J42" s="29">
        <f>SUM(J12:J41)</f>
        <v>54640.208000000006</v>
      </c>
      <c r="K42" s="29">
        <f>SUM(K12:K41)</f>
        <v>135172.63999999998</v>
      </c>
      <c r="L42" s="29">
        <v>19239.45</v>
      </c>
      <c r="M42" s="29">
        <f>SUM(M12:M41)</f>
        <v>57876.735999999997</v>
      </c>
      <c r="N42" s="29">
        <f>SUM(N12:N41)</f>
        <v>134982.25600000002</v>
      </c>
      <c r="O42" s="29">
        <f>SUM(O12:O39)</f>
        <v>7679.12</v>
      </c>
      <c r="P42" s="29">
        <f>SUM(P12:P39)</f>
        <v>389443.17000000004</v>
      </c>
      <c r="Q42" s="29">
        <f>SUM(Q12:Q39)</f>
        <v>262956.18400000001</v>
      </c>
      <c r="R42" s="29">
        <f>SUM(R12:R39)</f>
        <v>274329.70599999995</v>
      </c>
      <c r="S42" s="29">
        <f>SUM(S12:S39)</f>
        <v>1554883.8160000001</v>
      </c>
      <c r="T42" s="30"/>
    </row>
    <row r="43" spans="1:20" x14ac:dyDescent="0.2">
      <c r="A43" s="4"/>
      <c r="B43" s="4"/>
      <c r="C43" s="4"/>
      <c r="D43" s="4"/>
      <c r="E43" s="4"/>
      <c r="F43" s="4"/>
      <c r="G43" s="6"/>
      <c r="H43" s="6"/>
      <c r="I43" s="7"/>
      <c r="J43" s="8"/>
      <c r="K43" s="6"/>
      <c r="L43" s="6"/>
      <c r="M43" s="8"/>
      <c r="N43" s="6"/>
      <c r="O43" s="31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4"/>
      <c r="H44" s="4" t="s">
        <v>15</v>
      </c>
      <c r="I44" s="4"/>
      <c r="J44" s="4"/>
      <c r="K44" s="4"/>
      <c r="L44" s="9"/>
      <c r="M44" s="4"/>
      <c r="N44" s="4"/>
      <c r="O44" s="4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32"/>
      <c r="H45" s="32"/>
      <c r="I45" s="32"/>
      <c r="J45" s="32"/>
      <c r="K45" s="32"/>
      <c r="L45" s="32"/>
      <c r="M45" s="32"/>
      <c r="N45" s="32"/>
      <c r="O45" s="4"/>
      <c r="P45" s="4"/>
      <c r="Q45" s="4"/>
      <c r="R45" s="4"/>
      <c r="S45" s="4"/>
      <c r="T45" s="4"/>
    </row>
    <row r="46" spans="1:20" ht="15.75" x14ac:dyDescent="0.25">
      <c r="A46" s="57" t="s">
        <v>20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</row>
    <row r="47" spans="1:20" ht="15.75" x14ac:dyDescent="0.25">
      <c r="A47" s="57" t="s">
        <v>40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ht="15.75" x14ac:dyDescent="0.25">
      <c r="A48" s="57" t="s">
        <v>39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</sheetData>
  <mergeCells count="25"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2026-02-25T13:08:33Z</cp:lastPrinted>
  <dcterms:created xsi:type="dcterms:W3CDTF">2013-08-23T15:59:26Z</dcterms:created>
  <dcterms:modified xsi:type="dcterms:W3CDTF">2026-03-24T12:26:22Z</dcterms:modified>
</cp:coreProperties>
</file>