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tables/table12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Accinformacion 1\Desktop\Planificación 2023\"/>
    </mc:Choice>
  </mc:AlternateContent>
  <xr:revisionPtr revIDLastSave="0" documentId="8_{BBDE3728-2A32-4A6F-87CE-5DDDBAC985B7}"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PACC!$A$1:$J$2114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2064" i="2" l="1"/>
  <c r="I2064" i="2"/>
  <c r="H2064" i="2"/>
  <c r="C2059" i="2"/>
  <c r="C2057" i="2"/>
  <c r="J2052" i="2"/>
  <c r="I2052" i="2"/>
  <c r="H2052" i="2"/>
  <c r="C2047" i="2"/>
  <c r="C2045" i="2"/>
  <c r="J2040" i="2"/>
  <c r="I2040" i="2"/>
  <c r="H2040" i="2"/>
  <c r="C2033" i="2"/>
  <c r="C2031" i="2"/>
  <c r="J2026" i="2"/>
  <c r="I2026" i="2"/>
  <c r="H2026" i="2"/>
  <c r="C2019" i="2"/>
  <c r="C2017" i="2"/>
  <c r="J2012" i="2"/>
  <c r="I2012" i="2"/>
  <c r="H2012" i="2"/>
  <c r="C2005" i="2"/>
  <c r="C2003" i="2"/>
  <c r="J1998" i="2"/>
  <c r="I1998" i="2"/>
  <c r="H1998" i="2"/>
  <c r="C1991" i="2"/>
  <c r="C1989" i="2"/>
  <c r="J1984" i="2"/>
  <c r="I1984" i="2"/>
  <c r="H1984" i="2"/>
  <c r="C1979" i="2"/>
  <c r="C1977" i="2"/>
  <c r="J1972" i="2"/>
  <c r="I1972" i="2"/>
  <c r="H1972" i="2"/>
  <c r="C1968" i="2"/>
  <c r="C1966" i="2"/>
  <c r="J1961" i="2"/>
  <c r="I1961" i="2"/>
  <c r="H1961" i="2"/>
  <c r="C1956" i="2"/>
  <c r="C1954" i="2"/>
  <c r="J1949" i="2"/>
  <c r="I1949" i="2"/>
  <c r="H1949" i="2"/>
  <c r="C1943" i="2"/>
  <c r="C1941" i="2"/>
  <c r="J1936" i="2"/>
  <c r="I1936" i="2"/>
  <c r="H1936" i="2"/>
  <c r="C1930" i="2"/>
  <c r="C1928" i="2"/>
  <c r="J1923" i="2"/>
  <c r="I1923" i="2"/>
  <c r="H1923" i="2"/>
  <c r="C1917" i="2"/>
  <c r="C1915" i="2"/>
  <c r="J1910" i="2"/>
  <c r="I1910" i="2"/>
  <c r="H1910" i="2"/>
  <c r="C1906" i="2"/>
  <c r="C1904" i="2"/>
  <c r="J1899" i="2"/>
  <c r="I1899" i="2"/>
  <c r="H1899" i="2"/>
  <c r="C1881" i="2"/>
  <c r="C1879" i="2"/>
  <c r="J1874" i="2"/>
  <c r="I1874" i="2"/>
  <c r="H1874" i="2"/>
  <c r="C1857" i="2"/>
  <c r="C1855" i="2"/>
  <c r="J1850" i="2"/>
  <c r="I1850" i="2"/>
  <c r="H1850" i="2"/>
  <c r="C1832" i="2"/>
  <c r="C1830" i="2"/>
  <c r="J1825" i="2"/>
  <c r="I1825" i="2"/>
  <c r="H1825" i="2"/>
  <c r="C1808" i="2"/>
  <c r="C1806" i="2"/>
  <c r="J1801" i="2"/>
  <c r="I1801" i="2"/>
  <c r="H1801" i="2"/>
  <c r="C1795" i="2"/>
  <c r="C1793" i="2"/>
  <c r="J1788" i="2"/>
  <c r="I1788" i="2"/>
  <c r="H1788" i="2"/>
  <c r="C1782" i="2"/>
  <c r="C1780" i="2"/>
  <c r="J1775" i="2"/>
  <c r="I1775" i="2"/>
  <c r="H1775" i="2"/>
  <c r="C1768" i="2"/>
  <c r="C1766" i="2"/>
  <c r="J1761" i="2"/>
  <c r="I1761" i="2"/>
  <c r="H1761" i="2"/>
  <c r="C1754" i="2"/>
  <c r="C1752" i="2"/>
  <c r="J1747" i="2"/>
  <c r="I1747" i="2"/>
  <c r="H1747" i="2"/>
  <c r="C1742" i="2"/>
  <c r="C1740" i="2"/>
  <c r="J1735" i="2"/>
  <c r="I1735" i="2"/>
  <c r="H1735" i="2"/>
  <c r="C1728" i="2"/>
  <c r="C1726" i="2"/>
  <c r="J1721" i="2"/>
  <c r="I1721" i="2"/>
  <c r="H1721" i="2"/>
  <c r="C1716" i="2"/>
  <c r="C1714" i="2"/>
  <c r="J1709" i="2"/>
  <c r="I1709" i="2"/>
  <c r="H1709" i="2"/>
  <c r="C1704" i="2"/>
  <c r="C1702" i="2"/>
  <c r="J1697" i="2"/>
  <c r="I1697" i="2"/>
  <c r="H1697" i="2"/>
  <c r="C1691" i="2"/>
  <c r="C1689" i="2"/>
  <c r="J1684" i="2"/>
  <c r="I1684" i="2"/>
  <c r="H1684" i="2"/>
  <c r="C1677" i="2"/>
  <c r="C1675" i="2"/>
  <c r="J1670" i="2"/>
  <c r="I1670" i="2"/>
  <c r="H1670" i="2"/>
  <c r="C1664" i="2"/>
  <c r="C1662" i="2"/>
  <c r="J1657" i="2"/>
  <c r="I1657" i="2"/>
  <c r="H1657" i="2"/>
  <c r="C1646" i="2"/>
  <c r="C1644" i="2"/>
  <c r="J1639" i="2"/>
  <c r="I1639" i="2"/>
  <c r="H1639" i="2"/>
  <c r="C1635" i="2"/>
  <c r="C1633" i="2"/>
  <c r="J1628" i="2"/>
  <c r="I1628" i="2"/>
  <c r="H1628" i="2"/>
  <c r="C1624" i="2"/>
  <c r="C1622" i="2"/>
  <c r="J1617" i="2"/>
  <c r="I1617" i="2"/>
  <c r="H1617" i="2"/>
  <c r="C1612" i="2"/>
  <c r="C1610" i="2"/>
  <c r="J1605" i="2" l="1"/>
  <c r="I1605" i="2"/>
  <c r="H1605" i="2"/>
  <c r="C1598" i="2"/>
  <c r="C1596" i="2"/>
  <c r="J1591" i="2"/>
  <c r="I1591" i="2"/>
  <c r="H1591" i="2"/>
  <c r="C1581" i="2"/>
  <c r="C1579" i="2"/>
  <c r="J1574" i="2"/>
  <c r="I1574" i="2"/>
  <c r="H1574" i="2"/>
  <c r="C1564" i="2"/>
  <c r="C1562" i="2"/>
  <c r="J1557" i="2"/>
  <c r="I1557" i="2"/>
  <c r="H1557" i="2"/>
  <c r="C1548" i="2"/>
  <c r="C1546" i="2"/>
  <c r="J1541" i="2"/>
  <c r="I1541" i="2"/>
  <c r="H1541" i="2"/>
  <c r="C1529" i="2"/>
  <c r="C1527" i="2"/>
  <c r="J1522" i="2"/>
  <c r="I1522" i="2"/>
  <c r="H1522" i="2"/>
  <c r="C1509" i="2"/>
  <c r="C1507" i="2"/>
  <c r="J1502" i="2"/>
  <c r="I1502" i="2"/>
  <c r="H1502" i="2"/>
  <c r="C1491" i="2"/>
  <c r="C1489" i="2"/>
  <c r="J1484" i="2"/>
  <c r="I1484" i="2"/>
  <c r="H1484" i="2"/>
  <c r="C1471" i="2"/>
  <c r="C1469" i="2"/>
  <c r="J1464" i="2"/>
  <c r="I1464" i="2"/>
  <c r="H1464" i="2"/>
  <c r="C1459" i="2"/>
  <c r="C1457" i="2"/>
  <c r="J1452" i="2"/>
  <c r="I1452" i="2"/>
  <c r="H1452" i="2"/>
  <c r="C1448" i="2"/>
  <c r="C1446" i="2"/>
  <c r="J1441" i="2"/>
  <c r="I1441" i="2"/>
  <c r="H1441" i="2"/>
  <c r="C1435" i="2"/>
  <c r="C1433" i="2"/>
  <c r="J1428" i="2"/>
  <c r="I1428" i="2"/>
  <c r="H1428" i="2"/>
  <c r="C1422" i="2"/>
  <c r="C1420" i="2"/>
  <c r="J1415" i="2"/>
  <c r="I1415" i="2"/>
  <c r="H1415" i="2"/>
  <c r="C1409" i="2"/>
  <c r="C1407" i="2"/>
  <c r="J1402" i="2"/>
  <c r="I1402" i="2"/>
  <c r="H1402" i="2"/>
  <c r="C1398" i="2"/>
  <c r="C1396" i="2"/>
  <c r="J1391" i="2"/>
  <c r="I1391" i="2"/>
  <c r="H1391" i="2"/>
  <c r="C1386" i="2"/>
  <c r="C1384" i="2"/>
  <c r="J1379" i="2"/>
  <c r="I1379" i="2"/>
  <c r="H1379" i="2"/>
  <c r="C1374" i="2"/>
  <c r="C1372" i="2"/>
  <c r="J1367" i="2"/>
  <c r="I1367" i="2"/>
  <c r="H1367" i="2"/>
  <c r="C1362" i="2"/>
  <c r="C1360" i="2"/>
  <c r="J1355" i="2"/>
  <c r="I1355" i="2"/>
  <c r="H1355" i="2"/>
  <c r="C1350" i="2"/>
  <c r="C1348" i="2"/>
  <c r="J1343" i="2"/>
  <c r="I1343" i="2"/>
  <c r="H1343" i="2"/>
  <c r="C1338" i="2"/>
  <c r="C1336" i="2"/>
  <c r="J1331" i="2"/>
  <c r="I1331" i="2"/>
  <c r="H1331" i="2"/>
  <c r="C1327" i="2"/>
  <c r="C1325" i="2"/>
  <c r="J1320" i="2"/>
  <c r="I1320" i="2"/>
  <c r="H1320" i="2"/>
  <c r="C1316" i="2"/>
  <c r="C1314" i="2"/>
  <c r="J1309" i="2"/>
  <c r="I1309" i="2"/>
  <c r="H1309" i="2"/>
  <c r="C1300" i="2"/>
  <c r="C1298" i="2"/>
  <c r="J1293" i="2"/>
  <c r="I1293" i="2"/>
  <c r="H1293" i="2"/>
  <c r="C1286" i="2"/>
  <c r="C1284" i="2"/>
  <c r="J1279" i="2"/>
  <c r="I1279" i="2"/>
  <c r="H1279" i="2"/>
  <c r="C1274" i="2"/>
  <c r="C1272" i="2"/>
  <c r="J1267" i="2"/>
  <c r="I1267" i="2"/>
  <c r="H1267" i="2"/>
  <c r="C1263" i="2"/>
  <c r="C1261" i="2"/>
  <c r="J1256" i="2"/>
  <c r="I1256" i="2"/>
  <c r="H1256" i="2"/>
  <c r="C1250" i="2"/>
  <c r="C1248" i="2"/>
  <c r="J1243" i="2"/>
  <c r="I1243" i="2"/>
  <c r="H1243" i="2"/>
  <c r="C1237" i="2"/>
  <c r="C1235" i="2"/>
  <c r="J1230" i="2"/>
  <c r="I1230" i="2"/>
  <c r="H1230" i="2"/>
  <c r="C1225" i="2"/>
  <c r="C1223" i="2"/>
  <c r="J1218" i="2"/>
  <c r="I1218" i="2"/>
  <c r="H1218" i="2"/>
  <c r="C1212" i="2"/>
  <c r="C1210" i="2"/>
  <c r="J1205" i="2"/>
  <c r="I1205" i="2"/>
  <c r="H1205" i="2"/>
  <c r="C1201" i="2"/>
  <c r="C1199" i="2"/>
  <c r="J1194" i="2"/>
  <c r="I1194" i="2"/>
  <c r="H1194" i="2"/>
  <c r="C1190" i="2"/>
  <c r="C1188" i="2"/>
  <c r="J1183" i="2"/>
  <c r="I1183" i="2"/>
  <c r="H1183" i="2"/>
  <c r="C1175" i="2"/>
  <c r="C1173" i="2"/>
  <c r="J1168" i="2"/>
  <c r="I1168" i="2"/>
  <c r="H1168" i="2"/>
  <c r="C1155" i="2"/>
  <c r="C1153" i="2"/>
  <c r="J1148" i="2"/>
  <c r="I1148" i="2"/>
  <c r="H1148" i="2"/>
  <c r="C1128" i="2"/>
  <c r="C1126" i="2"/>
  <c r="J1121" i="2"/>
  <c r="I1121" i="2"/>
  <c r="H1121" i="2"/>
  <c r="C1105" i="2"/>
  <c r="C1103" i="2"/>
  <c r="J1098" i="2"/>
  <c r="I1098" i="2"/>
  <c r="H1098" i="2"/>
  <c r="C1074" i="2"/>
  <c r="C1072" i="2"/>
  <c r="J1067" i="2"/>
  <c r="I1067" i="2"/>
  <c r="H1067" i="2"/>
  <c r="C1062" i="2"/>
  <c r="C1060" i="2"/>
  <c r="J1055" i="2"/>
  <c r="I1055" i="2"/>
  <c r="H1055" i="2"/>
  <c r="C1051" i="2"/>
  <c r="C1049" i="2"/>
  <c r="J1044" i="2"/>
  <c r="I1044" i="2"/>
  <c r="H1044" i="2"/>
  <c r="C1039" i="2"/>
  <c r="C1037" i="2"/>
  <c r="J1032" i="2"/>
  <c r="I1032" i="2"/>
  <c r="H1032" i="2"/>
  <c r="C1023" i="2"/>
  <c r="C1021" i="2"/>
  <c r="J1016" i="2"/>
  <c r="I1016" i="2"/>
  <c r="H1016" i="2"/>
  <c r="C1007" i="2"/>
  <c r="C1005" i="2"/>
  <c r="J1000" i="2"/>
  <c r="I1000" i="2"/>
  <c r="H1000" i="2"/>
  <c r="C989" i="2"/>
  <c r="C987" i="2"/>
  <c r="J982" i="2"/>
  <c r="I982" i="2"/>
  <c r="H982" i="2"/>
  <c r="C973" i="2"/>
  <c r="C971" i="2"/>
  <c r="J966" i="2"/>
  <c r="I966" i="2"/>
  <c r="H966" i="2"/>
  <c r="C938" i="2"/>
  <c r="C936" i="2"/>
  <c r="J931" i="2"/>
  <c r="I931" i="2"/>
  <c r="H931" i="2"/>
  <c r="C925" i="2"/>
  <c r="C923" i="2"/>
  <c r="J918" i="2"/>
  <c r="I918" i="2"/>
  <c r="H918" i="2"/>
  <c r="C904" i="2"/>
  <c r="C902" i="2"/>
  <c r="J897" i="2" l="1"/>
  <c r="I897" i="2"/>
  <c r="H897" i="2"/>
  <c r="C890" i="2"/>
  <c r="C888" i="2"/>
  <c r="J883" i="2"/>
  <c r="I883" i="2"/>
  <c r="H883" i="2"/>
  <c r="C867" i="2"/>
  <c r="C865" i="2"/>
  <c r="J860" i="2"/>
  <c r="I860" i="2"/>
  <c r="H860" i="2"/>
  <c r="C850" i="2"/>
  <c r="C848" i="2"/>
  <c r="J843" i="2"/>
  <c r="I843" i="2"/>
  <c r="H843" i="2"/>
  <c r="C833" i="2"/>
  <c r="C831" i="2"/>
  <c r="J826" i="2"/>
  <c r="I826" i="2"/>
  <c r="H826" i="2"/>
  <c r="C816" i="2"/>
  <c r="C814" i="2"/>
  <c r="J809" i="2"/>
  <c r="I809" i="2"/>
  <c r="H809" i="2"/>
  <c r="C799" i="2"/>
  <c r="C797" i="2"/>
  <c r="J792" i="2" l="1"/>
  <c r="I792" i="2"/>
  <c r="H792" i="2"/>
  <c r="C747" i="2"/>
  <c r="C745" i="2"/>
  <c r="J740" i="2"/>
  <c r="I740" i="2"/>
  <c r="H740" i="2"/>
  <c r="C692" i="2"/>
  <c r="C690" i="2"/>
  <c r="J685" i="2"/>
  <c r="I685" i="2"/>
  <c r="H685" i="2"/>
  <c r="C639" i="2"/>
  <c r="C637" i="2"/>
  <c r="J632" i="2"/>
  <c r="I632" i="2"/>
  <c r="H632" i="2"/>
  <c r="C584" i="2"/>
  <c r="C582" i="2"/>
  <c r="J577" i="2"/>
  <c r="I577" i="2"/>
  <c r="H577" i="2"/>
  <c r="C566" i="2"/>
  <c r="C564" i="2"/>
  <c r="J559" i="2"/>
  <c r="I559" i="2"/>
  <c r="H559" i="2"/>
  <c r="C541" i="2"/>
  <c r="C539" i="2"/>
  <c r="J534" i="2"/>
  <c r="I534" i="2"/>
  <c r="H534" i="2"/>
  <c r="C514" i="2"/>
  <c r="C512" i="2"/>
  <c r="J507" i="2"/>
  <c r="I507" i="2"/>
  <c r="H507" i="2"/>
  <c r="C487" i="2"/>
  <c r="C485" i="2"/>
  <c r="J480" i="2"/>
  <c r="I480" i="2"/>
  <c r="H480" i="2"/>
  <c r="C469" i="2"/>
  <c r="C467" i="2"/>
  <c r="J462" i="2"/>
  <c r="I462" i="2"/>
  <c r="H462" i="2"/>
  <c r="C449" i="2"/>
  <c r="C447" i="2"/>
  <c r="J442" i="2"/>
  <c r="I442" i="2"/>
  <c r="H442" i="2"/>
  <c r="C429" i="2"/>
  <c r="C427" i="2"/>
  <c r="J422" i="2"/>
  <c r="I422" i="2"/>
  <c r="H422" i="2"/>
  <c r="C407" i="2"/>
  <c r="C405" i="2"/>
  <c r="J400" i="2"/>
  <c r="I400" i="2"/>
  <c r="H400" i="2"/>
  <c r="C375" i="2"/>
  <c r="C373" i="2"/>
  <c r="J368" i="2" l="1"/>
  <c r="I368" i="2"/>
  <c r="H368" i="2"/>
  <c r="C343" i="2"/>
  <c r="C341" i="2"/>
  <c r="J336" i="2"/>
  <c r="I336" i="2"/>
  <c r="H336" i="2"/>
  <c r="C311" i="2"/>
  <c r="C309" i="2"/>
  <c r="J304" i="2"/>
  <c r="I304" i="2"/>
  <c r="H304" i="2"/>
  <c r="C280" i="2"/>
  <c r="C278" i="2"/>
  <c r="J273" i="2"/>
  <c r="I273" i="2"/>
  <c r="H273" i="2"/>
  <c r="C265" i="2"/>
  <c r="C263" i="2"/>
  <c r="J258" i="2"/>
  <c r="I258" i="2"/>
  <c r="H258" i="2"/>
  <c r="C250" i="2"/>
  <c r="C248" i="2"/>
  <c r="J243" i="2"/>
  <c r="I243" i="2"/>
  <c r="H243" i="2"/>
  <c r="C234" i="2"/>
  <c r="C232" i="2"/>
  <c r="J227" i="2"/>
  <c r="I227" i="2"/>
  <c r="H227" i="2"/>
  <c r="C218" i="2"/>
  <c r="C216" i="2"/>
  <c r="J211" i="2"/>
  <c r="I211" i="2"/>
  <c r="H211" i="2"/>
  <c r="C204" i="2"/>
  <c r="C202" i="2"/>
  <c r="J197" i="2"/>
  <c r="I197" i="2"/>
  <c r="H197" i="2"/>
  <c r="C189" i="2"/>
  <c r="C187" i="2"/>
  <c r="J182" i="2"/>
  <c r="I182" i="2"/>
  <c r="H182" i="2"/>
  <c r="C172" i="2"/>
  <c r="C170" i="2"/>
  <c r="J165" i="2"/>
  <c r="I165" i="2"/>
  <c r="H165" i="2"/>
  <c r="C154" i="2"/>
  <c r="C152" i="2"/>
  <c r="J147" i="2" l="1"/>
  <c r="I147" i="2"/>
  <c r="H147" i="2"/>
  <c r="C143" i="2"/>
  <c r="C141" i="2"/>
  <c r="J136" i="2"/>
  <c r="I136" i="2"/>
  <c r="H136" i="2"/>
  <c r="C132" i="2"/>
  <c r="C130" i="2"/>
  <c r="J125" i="2"/>
  <c r="I125" i="2"/>
  <c r="H125" i="2"/>
  <c r="C121" i="2"/>
  <c r="C119" i="2"/>
  <c r="J114" i="2"/>
  <c r="I114" i="2"/>
  <c r="H114" i="2"/>
  <c r="C110" i="2"/>
  <c r="C108" i="2"/>
  <c r="J103" i="2"/>
  <c r="I103" i="2"/>
  <c r="H103" i="2"/>
  <c r="C99" i="2"/>
  <c r="C97" i="2"/>
  <c r="J92" i="2"/>
  <c r="I92" i="2"/>
  <c r="H92" i="2"/>
  <c r="C88" i="2"/>
  <c r="C86" i="2"/>
  <c r="J81" i="2"/>
  <c r="I81" i="2"/>
  <c r="H81" i="2"/>
  <c r="C77" i="2"/>
  <c r="C75" i="2"/>
  <c r="J70" i="2"/>
  <c r="I70" i="2"/>
  <c r="H70" i="2"/>
  <c r="C66" i="2"/>
  <c r="C64" i="2"/>
  <c r="J59" i="2"/>
  <c r="I59" i="2"/>
  <c r="H59" i="2"/>
  <c r="C55" i="2"/>
  <c r="C53" i="2"/>
  <c r="J48" i="2"/>
  <c r="I48" i="2"/>
  <c r="H48" i="2"/>
  <c r="C44" i="2"/>
  <c r="C42" i="2"/>
  <c r="J37" i="2"/>
  <c r="I37" i="2"/>
  <c r="H37" i="2"/>
  <c r="C33" i="2"/>
  <c r="C31" i="2"/>
  <c r="J26" i="2" l="1"/>
  <c r="C36" i="1" s="1"/>
  <c r="I26" i="2"/>
  <c r="C23" i="1" s="1"/>
  <c r="H26" i="2"/>
  <c r="C17" i="1" s="1"/>
  <c r="C22" i="2"/>
  <c r="C20" i="2"/>
  <c r="J10" i="5"/>
  <c r="I10" i="5"/>
  <c r="H10" i="5"/>
  <c r="C6" i="5"/>
  <c r="C4" i="5"/>
  <c r="B3" i="2"/>
  <c r="C14" i="1"/>
  <c r="C13" i="1"/>
  <c r="C12" i="1"/>
  <c r="C11" i="1"/>
  <c r="C10" i="1"/>
  <c r="C9" i="1"/>
  <c r="C29" i="1" l="1"/>
  <c r="C30" i="1"/>
  <c r="C31" i="1"/>
  <c r="C33" i="1"/>
  <c r="C34" i="1"/>
  <c r="C35" i="1"/>
  <c r="C37" i="1"/>
  <c r="C38" i="1"/>
  <c r="C39" i="1"/>
  <c r="C32" i="1"/>
  <c r="C19" i="1"/>
  <c r="C20" i="1"/>
  <c r="B1909" i="2"/>
  <c r="B1820" i="2"/>
  <c r="F2037" i="2"/>
  <c r="B1427" i="2"/>
  <c r="F2063" i="2"/>
  <c r="B1540" i="2"/>
  <c r="B1519" i="2"/>
  <c r="B1494" i="2"/>
  <c r="B1669" i="2"/>
  <c r="F1823" i="2"/>
  <c r="B1292" i="2"/>
  <c r="F1627" i="2"/>
  <c r="B1497" i="2"/>
  <c r="B1994" i="2"/>
  <c r="F1971" i="2"/>
  <c r="F1787" i="2"/>
  <c r="B1586" i="2"/>
  <c r="F1477" i="2"/>
  <c r="F1353" i="2"/>
  <c r="B2023" i="2"/>
  <c r="F2022" i="2"/>
  <c r="F1586" i="2"/>
  <c r="F1864" i="2"/>
  <c r="F1892" i="2"/>
  <c r="B1667" i="2"/>
  <c r="B1501" i="2"/>
  <c r="B1514" i="2"/>
  <c r="F1862" i="2"/>
  <c r="B1513" i="2"/>
  <c r="F1514" i="2"/>
  <c r="F544" i="2"/>
  <c r="F674" i="2"/>
  <c r="B1475" i="2"/>
  <c r="B1799" i="2"/>
  <c r="B1462" i="2"/>
  <c r="F1652" i="2"/>
  <c r="F1319" i="2"/>
  <c r="B1354" i="2"/>
  <c r="F1842" i="2"/>
  <c r="B1813" i="2"/>
  <c r="B1584" i="2"/>
  <c r="F1615" i="2"/>
  <c r="B1474" i="2"/>
  <c r="F1500" i="2"/>
  <c r="B1848" i="2"/>
  <c r="B1864" i="2"/>
  <c r="F2050" i="2"/>
  <c r="F1746" i="2"/>
  <c r="B1601" i="2"/>
  <c r="F1425" i="2"/>
  <c r="B1868" i="2"/>
  <c r="B1518" i="2"/>
  <c r="B1861" i="2"/>
  <c r="F1884" i="2"/>
  <c r="F1516" i="2"/>
  <c r="B1539" i="2"/>
  <c r="F1330" i="2"/>
  <c r="B1656" i="2"/>
  <c r="F1921" i="2"/>
  <c r="F1413" i="2"/>
  <c r="F1553" i="2"/>
  <c r="F1734" i="2"/>
  <c r="F1819" i="2"/>
  <c r="B1305" i="2"/>
  <c r="B1440" i="2"/>
  <c r="F1707" i="2"/>
  <c r="B1811" i="2"/>
  <c r="B1920" i="2"/>
  <c r="F1758" i="2"/>
  <c r="B1983" i="2"/>
  <c r="B1758" i="2"/>
  <c r="F1815" i="2"/>
  <c r="B1538" i="2"/>
  <c r="F1590" i="2"/>
  <c r="B1847" i="2"/>
  <c r="F1933" i="2"/>
  <c r="B1734" i="2"/>
  <c r="B1893" i="2"/>
  <c r="F1480" i="2"/>
  <c r="B1816" i="2"/>
  <c r="F1427" i="2"/>
  <c r="F1291" i="2"/>
  <c r="B1860" i="2"/>
  <c r="B1785" i="2"/>
  <c r="F1253" i="2"/>
  <c r="B599" i="2"/>
  <c r="B1498" i="2"/>
  <c r="F1654" i="2"/>
  <c r="B1840" i="2"/>
  <c r="B2025" i="2"/>
  <c r="B1869" i="2"/>
  <c r="B1757" i="2"/>
  <c r="B1572" i="2"/>
  <c r="F1604" i="2"/>
  <c r="B1842" i="2"/>
  <c r="F600" i="2"/>
  <c r="F959" i="2"/>
  <c r="F502" i="2"/>
  <c r="B414" i="2"/>
  <c r="F768" i="2"/>
  <c r="B785" i="2"/>
  <c r="B175" i="2"/>
  <c r="F393" i="2"/>
  <c r="B625" i="2"/>
  <c r="F871" i="2"/>
  <c r="F573" i="2"/>
  <c r="B576" i="2"/>
  <c r="B724" i="2"/>
  <c r="F1158" i="2"/>
  <c r="F954" i="2"/>
  <c r="B157" i="2"/>
  <c r="F823" i="2"/>
  <c r="B285" i="2"/>
  <c r="B962" i="2"/>
  <c r="F857" i="2"/>
  <c r="B670" i="2"/>
  <c r="F808" i="2"/>
  <c r="B418" i="2"/>
  <c r="F1888" i="2"/>
  <c r="B1650" i="2"/>
  <c r="B1481" i="2"/>
  <c r="B1891" i="2"/>
  <c r="B2063" i="2"/>
  <c r="B1823" i="2"/>
  <c r="F1603" i="2"/>
  <c r="B1719" i="2"/>
  <c r="B1815" i="2"/>
  <c r="B1483" i="2"/>
  <c r="F1495" i="2"/>
  <c r="F1817" i="2"/>
  <c r="F1863" i="2"/>
  <c r="B1651" i="2"/>
  <c r="B1774" i="2"/>
  <c r="B1570" i="2"/>
  <c r="F1305" i="2"/>
  <c r="F1481" i="2"/>
  <c r="F1366" i="2"/>
  <c r="B1476" i="2"/>
  <c r="B1982" i="2"/>
  <c r="B1353" i="2"/>
  <c r="B1554" i="2"/>
  <c r="B1480" i="2"/>
  <c r="F1887" i="2"/>
  <c r="B1571" i="2"/>
  <c r="F1501" i="2"/>
  <c r="B1846" i="2"/>
  <c r="F1354" i="2"/>
  <c r="F1462" i="2"/>
  <c r="B1836" i="2"/>
  <c r="F1653" i="2"/>
  <c r="B1819" i="2"/>
  <c r="B1668" i="2"/>
  <c r="B1837" i="2"/>
  <c r="F1551" i="2"/>
  <c r="F1811" i="2"/>
  <c r="F1463" i="2"/>
  <c r="F1719" i="2"/>
  <c r="B733" i="2"/>
  <c r="B1773" i="2"/>
  <c r="F1849" i="2"/>
  <c r="B1884" i="2"/>
  <c r="F1532" i="2"/>
  <c r="F1303" i="2"/>
  <c r="F1342" i="2"/>
  <c r="F1822" i="2"/>
  <c r="F1573" i="2"/>
  <c r="B1996" i="2"/>
  <c r="B1412" i="2"/>
  <c r="F1890" i="2"/>
  <c r="B2062" i="2"/>
  <c r="B1588" i="2"/>
  <c r="B1817" i="2"/>
  <c r="B1535" i="2"/>
  <c r="F1885" i="2"/>
  <c r="F1870" i="2"/>
  <c r="B1477" i="2"/>
  <c r="F1994" i="2"/>
  <c r="F1683" i="2"/>
  <c r="F1650" i="2"/>
  <c r="B1800" i="2"/>
  <c r="F1307" i="2"/>
  <c r="F1798" i="2"/>
  <c r="F1572" i="2"/>
  <c r="B1746" i="2"/>
  <c r="B1567" i="2"/>
  <c r="B1948" i="2"/>
  <c r="B1995" i="2"/>
  <c r="F2062" i="2"/>
  <c r="B1482" i="2"/>
  <c r="B1414" i="2"/>
  <c r="F1498" i="2"/>
  <c r="F1760" i="2"/>
  <c r="B1959" i="2"/>
  <c r="B1603" i="2"/>
  <c r="B1947" i="2"/>
  <c r="F1556" i="2"/>
  <c r="B1680" i="2"/>
  <c r="B1892" i="2"/>
  <c r="F1439" i="2"/>
  <c r="F1540" i="2"/>
  <c r="B2022" i="2"/>
  <c r="B1845" i="2"/>
  <c r="B1439" i="2"/>
  <c r="F1745" i="2"/>
  <c r="B1896" i="2"/>
  <c r="F1304" i="2"/>
  <c r="B1516" i="2"/>
  <c r="B1342" i="2"/>
  <c r="B1922" i="2"/>
  <c r="B1401" i="2"/>
  <c r="F1571" i="2"/>
  <c r="B333" i="2"/>
  <c r="F283" i="2"/>
  <c r="B1695" i="2"/>
  <c r="F1537" i="2"/>
  <c r="B1889" i="2"/>
  <c r="B1500" i="2"/>
  <c r="B1532" i="2"/>
  <c r="B1863" i="2"/>
  <c r="F1494" i="2"/>
  <c r="B2008" i="2"/>
  <c r="F1896" i="2"/>
  <c r="B164" i="2"/>
  <c r="F292" i="2"/>
  <c r="B505" i="2"/>
  <c r="B960" i="2"/>
  <c r="B679" i="2"/>
  <c r="B911" i="2"/>
  <c r="B1093" i="2"/>
  <c r="B161" i="2"/>
  <c r="F593" i="2"/>
  <c r="B757" i="2"/>
  <c r="F802" i="2"/>
  <c r="F679" i="2"/>
  <c r="F1078" i="2"/>
  <c r="B952" i="2"/>
  <c r="F880" i="2"/>
  <c r="F91" i="2"/>
  <c r="F366" i="2"/>
  <c r="B837" i="2"/>
  <c r="F419" i="2"/>
  <c r="F25" i="2"/>
  <c r="F289" i="2"/>
  <c r="F299" i="2"/>
  <c r="F682" i="2"/>
  <c r="F2025" i="2"/>
  <c r="F1948" i="2"/>
  <c r="B1479" i="2"/>
  <c r="F1997" i="2"/>
  <c r="F1982" i="2"/>
  <c r="F1935" i="2"/>
  <c r="F1655" i="2"/>
  <c r="F1512" i="2"/>
  <c r="F1983" i="2"/>
  <c r="F1497" i="2"/>
  <c r="F1836" i="2"/>
  <c r="F1800" i="2"/>
  <c r="B1590" i="2"/>
  <c r="B1867" i="2"/>
  <c r="B1365" i="2"/>
  <c r="B1934" i="2"/>
  <c r="F1868" i="2"/>
  <c r="F1290" i="2"/>
  <c r="B1604" i="2"/>
  <c r="B1971" i="2"/>
  <c r="F1771" i="2"/>
  <c r="B1886" i="2"/>
  <c r="F1515" i="2"/>
  <c r="B1451" i="2"/>
  <c r="B2039" i="2"/>
  <c r="B2038" i="2"/>
  <c r="B1602" i="2"/>
  <c r="F1438" i="2"/>
  <c r="F1520" i="2"/>
  <c r="B1499" i="2"/>
  <c r="B1291" i="2"/>
  <c r="F1513" i="2"/>
  <c r="F1669" i="2"/>
  <c r="B1536" i="2"/>
  <c r="F1518" i="2"/>
  <c r="F1995" i="2"/>
  <c r="B1307" i="2"/>
  <c r="B1585" i="2"/>
  <c r="B1997" i="2"/>
  <c r="B2036" i="2"/>
  <c r="B1512" i="2"/>
  <c r="F1732" i="2"/>
  <c r="F1013" i="2"/>
  <c r="F394" i="2"/>
  <c r="F1891" i="2"/>
  <c r="F1869" i="2"/>
  <c r="B1835" i="2"/>
  <c r="F1482" i="2"/>
  <c r="B1865" i="2"/>
  <c r="F1651" i="2"/>
  <c r="F1920" i="2"/>
  <c r="F1601" i="2"/>
  <c r="B1733" i="2"/>
  <c r="F1847" i="2"/>
  <c r="F1616" i="2"/>
  <c r="B1759" i="2"/>
  <c r="F1840" i="2"/>
  <c r="B1821" i="2"/>
  <c r="B1366" i="2"/>
  <c r="B1894" i="2"/>
  <c r="B1681" i="2"/>
  <c r="F1412" i="2"/>
  <c r="B1377" i="2"/>
  <c r="F1898" i="2"/>
  <c r="F1667" i="2"/>
  <c r="F1539" i="2"/>
  <c r="F1680" i="2"/>
  <c r="F1848" i="2"/>
  <c r="F1934" i="2"/>
  <c r="F1773" i="2"/>
  <c r="B1463" i="2"/>
  <c r="F1786" i="2"/>
  <c r="F1820" i="2"/>
  <c r="B1872" i="2"/>
  <c r="F1521" i="2"/>
  <c r="B1814" i="2"/>
  <c r="B1682" i="2"/>
  <c r="B2051" i="2"/>
  <c r="F1708" i="2"/>
  <c r="B1897" i="2"/>
  <c r="F1733" i="2"/>
  <c r="F1496" i="2"/>
  <c r="F1584" i="2"/>
  <c r="F1341" i="2"/>
  <c r="B1649" i="2"/>
  <c r="B1289" i="2"/>
  <c r="F1568" i="2"/>
  <c r="B1731" i="2"/>
  <c r="F1585" i="2"/>
  <c r="B1812" i="2"/>
  <c r="B1520" i="2"/>
  <c r="B1873" i="2"/>
  <c r="B1888" i="2"/>
  <c r="B1870" i="2"/>
  <c r="F1947" i="2"/>
  <c r="B1413" i="2"/>
  <c r="B437" i="2"/>
  <c r="B650" i="2"/>
  <c r="B354" i="2"/>
  <c r="B1521" i="2"/>
  <c r="F1681" i="2"/>
  <c r="F1554" i="2"/>
  <c r="F1895" i="2"/>
  <c r="B1390" i="2"/>
  <c r="B1760" i="2"/>
  <c r="F1861" i="2"/>
  <c r="F1720" i="2"/>
  <c r="B1844" i="2"/>
  <c r="F597" i="2"/>
  <c r="F547" i="2"/>
  <c r="F958" i="2"/>
  <c r="B461" i="2"/>
  <c r="B146" i="2"/>
  <c r="F1077" i="2"/>
  <c r="F1163" i="2"/>
  <c r="B896" i="2"/>
  <c r="F603" i="2"/>
  <c r="F719" i="2"/>
  <c r="B272" i="2"/>
  <c r="F946" i="2"/>
  <c r="F1165" i="2"/>
  <c r="B1029" i="2"/>
  <c r="F432" i="2"/>
  <c r="B842" i="2"/>
  <c r="B417" i="2"/>
  <c r="B1517" i="2"/>
  <c r="B1615" i="2"/>
  <c r="F1759" i="2"/>
  <c r="F1772" i="2"/>
  <c r="F1365" i="2"/>
  <c r="F1946" i="2"/>
  <c r="B1389" i="2"/>
  <c r="F1841" i="2"/>
  <c r="F1871" i="2"/>
  <c r="B1308" i="2"/>
  <c r="F1414" i="2"/>
  <c r="F1774" i="2"/>
  <c r="F1476" i="2"/>
  <c r="B1568" i="2"/>
  <c r="F1860" i="2"/>
  <c r="F1889" i="2"/>
  <c r="B1822" i="2"/>
  <c r="F1517" i="2"/>
  <c r="F1451" i="2"/>
  <c r="F1389" i="2"/>
  <c r="F608" i="2"/>
  <c r="F1589" i="2"/>
  <c r="B2009" i="2"/>
  <c r="B870" i="2"/>
  <c r="B439" i="2"/>
  <c r="B1115" i="2"/>
  <c r="B642" i="2"/>
  <c r="F500" i="2"/>
  <c r="B671" i="2"/>
  <c r="F980" i="2"/>
  <c r="F1588" i="2"/>
  <c r="F1306" i="2"/>
  <c r="B1935" i="2"/>
  <c r="F2036" i="2"/>
  <c r="F658" i="2"/>
  <c r="B856" i="2"/>
  <c r="F210" i="2"/>
  <c r="F1082" i="2"/>
  <c r="F570" i="2"/>
  <c r="B365" i="2"/>
  <c r="F651" i="2"/>
  <c r="F574" i="2"/>
  <c r="B490" i="2"/>
  <c r="B268" i="2"/>
  <c r="B703" i="2"/>
  <c r="F390" i="2"/>
  <c r="B753" i="2"/>
  <c r="F631" i="2"/>
  <c r="B1066" i="2"/>
  <c r="B1193" i="2"/>
  <c r="F163" i="2"/>
  <c r="B791" i="2"/>
  <c r="B284" i="2"/>
  <c r="F948" i="2"/>
  <c r="B607" i="2"/>
  <c r="B836" i="2"/>
  <c r="F683" i="2"/>
  <c r="F1893" i="2"/>
  <c r="B1895" i="2"/>
  <c r="B2050" i="2"/>
  <c r="B1616" i="2"/>
  <c r="F1519" i="2"/>
  <c r="B1378" i="2"/>
  <c r="B1887" i="2"/>
  <c r="B1694" i="2"/>
  <c r="B1478" i="2"/>
  <c r="B600" i="2"/>
  <c r="F329" i="2"/>
  <c r="F708" i="2"/>
  <c r="B366" i="2"/>
  <c r="F162" i="2"/>
  <c r="B1084" i="2"/>
  <c r="F384" i="2"/>
  <c r="B1031" i="2"/>
  <c r="F1814" i="2"/>
  <c r="F1960" i="2"/>
  <c r="F326" i="2"/>
  <c r="F135" i="2"/>
  <c r="B388" i="2"/>
  <c r="F1088" i="2"/>
  <c r="B503" i="2"/>
  <c r="B297" i="2"/>
  <c r="F80" i="2"/>
  <c r="B732" i="2"/>
  <c r="B1278" i="2"/>
  <c r="F820" i="2"/>
  <c r="B456" i="2"/>
  <c r="F221" i="2"/>
  <c r="F839" i="2"/>
  <c r="F625" i="2"/>
  <c r="B1178" i="2"/>
  <c r="F358" i="2"/>
  <c r="B472" i="2"/>
  <c r="F1228" i="2"/>
  <c r="B501" i="2"/>
  <c r="B415" i="2"/>
  <c r="F196" i="2"/>
  <c r="B410" i="2"/>
  <c r="F623" i="2"/>
  <c r="B702" i="2"/>
  <c r="F790" i="2"/>
  <c r="B876" i="2"/>
  <c r="F1242" i="2"/>
  <c r="B1306" i="2"/>
  <c r="B1696" i="2"/>
  <c r="F1292" i="2"/>
  <c r="F161" i="2"/>
  <c r="B698" i="2"/>
  <c r="F1164" i="2"/>
  <c r="B1085" i="2"/>
  <c r="B47" i="2"/>
  <c r="B1087" i="2"/>
  <c r="F381" i="2"/>
  <c r="B603" i="2"/>
  <c r="F300" i="2"/>
  <c r="F519" i="2"/>
  <c r="B872" i="2"/>
  <c r="F917" i="2"/>
  <c r="B1277" i="2"/>
  <c r="B659" i="2"/>
  <c r="F1043" i="2"/>
  <c r="B457" i="2"/>
  <c r="F555" i="2"/>
  <c r="B113" i="2"/>
  <c r="B359" i="2"/>
  <c r="F102" i="2"/>
  <c r="F505" i="2"/>
  <c r="F415" i="2"/>
  <c r="B102" i="2"/>
  <c r="F945" i="2"/>
  <c r="B495" i="2"/>
  <c r="F875" i="2"/>
  <c r="F545" i="2"/>
  <c r="B769" i="2"/>
  <c r="F1535" i="2"/>
  <c r="B1655" i="2"/>
  <c r="F2008" i="2"/>
  <c r="B1843" i="2"/>
  <c r="B1537" i="2"/>
  <c r="F1812" i="2"/>
  <c r="F965" i="2"/>
  <c r="F1731" i="2"/>
  <c r="B1569" i="2"/>
  <c r="F1474" i="2"/>
  <c r="B1786" i="2"/>
  <c r="F1835" i="2"/>
  <c r="B1885" i="2"/>
  <c r="B1898" i="2"/>
  <c r="B1534" i="2"/>
  <c r="F1533" i="2"/>
  <c r="B1849" i="2"/>
  <c r="F2010" i="2"/>
  <c r="F1390" i="2"/>
  <c r="B1946" i="2"/>
  <c r="F124" i="2"/>
  <c r="B1495" i="2"/>
  <c r="B1290" i="2"/>
  <c r="B645" i="2"/>
  <c r="B500" i="2"/>
  <c r="F615" i="2"/>
  <c r="B726" i="2"/>
  <c r="B963" i="2"/>
  <c r="F997" i="2"/>
  <c r="B196" i="2"/>
  <c r="B1304" i="2"/>
  <c r="B1824" i="2"/>
  <c r="B1772" i="2"/>
  <c r="F1894" i="2"/>
  <c r="B419" i="2"/>
  <c r="B1095" i="2"/>
  <c r="F291" i="2"/>
  <c r="B241" i="2"/>
  <c r="F175" i="2"/>
  <c r="F594" i="2"/>
  <c r="F294" i="2"/>
  <c r="B413" i="2"/>
  <c r="F1182" i="2"/>
  <c r="B392" i="2"/>
  <c r="B626" i="2"/>
  <c r="F1087" i="2"/>
  <c r="F546" i="2"/>
  <c r="B720" i="2"/>
  <c r="B707" i="2"/>
  <c r="B596" i="2"/>
  <c r="F193" i="2"/>
  <c r="B347" i="2"/>
  <c r="F610" i="2"/>
  <c r="B915" i="2"/>
  <c r="F894" i="2"/>
  <c r="B1143" i="2"/>
  <c r="F1570" i="2"/>
  <c r="F1483" i="2"/>
  <c r="F1845" i="2"/>
  <c r="B1841" i="2"/>
  <c r="B1683" i="2"/>
  <c r="F2011" i="2"/>
  <c r="F1401" i="2"/>
  <c r="B1708" i="2"/>
  <c r="F1668" i="2"/>
  <c r="F994" i="2"/>
  <c r="B601" i="2"/>
  <c r="B332" i="2"/>
  <c r="B1139" i="2"/>
  <c r="F956" i="2"/>
  <c r="F548" i="2"/>
  <c r="B840" i="2"/>
  <c r="B1081" i="2"/>
  <c r="B825" i="2"/>
  <c r="B1838" i="2"/>
  <c r="F1867" i="2"/>
  <c r="F643" i="2"/>
  <c r="B789" i="2"/>
  <c r="F557" i="2"/>
  <c r="B708" i="2"/>
  <c r="B315" i="2"/>
  <c r="F525" i="2"/>
  <c r="B807" i="2"/>
  <c r="B517" i="2"/>
  <c r="B298" i="2"/>
  <c r="F458" i="2"/>
  <c r="F58" i="2"/>
  <c r="B391" i="2"/>
  <c r="F576" i="2"/>
  <c r="B738" i="2"/>
  <c r="B286" i="2"/>
  <c r="B913" i="2"/>
  <c r="B1216" i="2"/>
  <c r="F1193" i="2"/>
  <c r="F853" i="2"/>
  <c r="F554" i="2"/>
  <c r="B928" i="2"/>
  <c r="B1159" i="2"/>
  <c r="F1092" i="2"/>
  <c r="F180" i="2"/>
  <c r="F1014" i="2"/>
  <c r="B523" i="2"/>
  <c r="F348" i="2"/>
  <c r="F2039" i="2"/>
  <c r="F1478" i="2"/>
  <c r="B1054" i="2"/>
  <c r="F270" i="2"/>
  <c r="B1027" i="2"/>
  <c r="F475" i="2"/>
  <c r="B477" i="2"/>
  <c r="B1255" i="2"/>
  <c r="F322" i="2"/>
  <c r="B1082" i="2"/>
  <c r="F1114" i="2"/>
  <c r="F549" i="2"/>
  <c r="B289" i="2"/>
  <c r="B841" i="2"/>
  <c r="F434" i="2"/>
  <c r="F911" i="2"/>
  <c r="B303" i="2"/>
  <c r="F552" i="2"/>
  <c r="B355" i="2"/>
  <c r="F953" i="2"/>
  <c r="B750" i="2"/>
  <c r="F914" i="2"/>
  <c r="B712" i="2"/>
  <c r="F999" i="2"/>
  <c r="B594" i="2"/>
  <c r="B1015" i="2"/>
  <c r="F284" i="2"/>
  <c r="F721" i="2"/>
  <c r="B946" i="2"/>
  <c r="F526" i="2"/>
  <c r="B1028" i="2"/>
  <c r="F1696" i="2"/>
  <c r="F1816" i="2"/>
  <c r="B1653" i="2"/>
  <c r="F1552" i="2"/>
  <c r="F2051" i="2"/>
  <c r="B1654" i="2"/>
  <c r="F951" i="2"/>
  <c r="F1785" i="2"/>
  <c r="B1866" i="2"/>
  <c r="F1479" i="2"/>
  <c r="B1720" i="2"/>
  <c r="F2009" i="2"/>
  <c r="F1638" i="2"/>
  <c r="F1839" i="2"/>
  <c r="F1959" i="2"/>
  <c r="B2037" i="2"/>
  <c r="B1960" i="2"/>
  <c r="F1886" i="2"/>
  <c r="B1652" i="2"/>
  <c r="F1909" i="2"/>
  <c r="B1425" i="2"/>
  <c r="B1890" i="2"/>
  <c r="F1872" i="2"/>
  <c r="B648" i="2"/>
  <c r="B787" i="2"/>
  <c r="F763" i="2"/>
  <c r="B838" i="2"/>
  <c r="F192" i="2"/>
  <c r="F327" i="2"/>
  <c r="F618" i="2"/>
  <c r="F1694" i="2"/>
  <c r="F1538" i="2"/>
  <c r="B1552" i="2"/>
  <c r="B1933" i="2"/>
  <c r="B998" i="2"/>
  <c r="F644" i="2"/>
  <c r="B1090" i="2"/>
  <c r="B295" i="2"/>
  <c r="B608" i="2"/>
  <c r="F1133" i="2"/>
  <c r="F916" i="2"/>
  <c r="F321" i="2"/>
  <c r="B386" i="2"/>
  <c r="B1163" i="2"/>
  <c r="F461" i="2"/>
  <c r="F435" i="2"/>
  <c r="F952" i="2"/>
  <c r="F453" i="2"/>
  <c r="B697" i="2"/>
  <c r="B358" i="2"/>
  <c r="B238" i="2"/>
  <c r="F501" i="2"/>
  <c r="F323" i="2"/>
  <c r="B492" i="2"/>
  <c r="F753" i="2"/>
  <c r="B1112" i="2"/>
  <c r="B1319" i="2"/>
  <c r="F1378" i="2"/>
  <c r="F1377" i="2"/>
  <c r="F1475" i="2"/>
  <c r="F2023" i="2"/>
  <c r="F1866" i="2"/>
  <c r="B1551" i="2"/>
  <c r="F1757" i="2"/>
  <c r="B1921" i="2"/>
  <c r="F1255" i="2"/>
  <c r="F1240" i="2"/>
  <c r="F960" i="2"/>
  <c r="F330" i="2"/>
  <c r="F1216" i="2"/>
  <c r="F729" i="2"/>
  <c r="F677" i="2"/>
  <c r="B669" i="2"/>
  <c r="B683" i="2"/>
  <c r="B1341" i="2"/>
  <c r="F1499" i="2"/>
  <c r="F209" i="2"/>
  <c r="B908" i="2"/>
  <c r="B956" i="2"/>
  <c r="F1118" i="2"/>
  <c r="B958" i="2"/>
  <c r="F1142" i="2"/>
  <c r="B674" i="2"/>
  <c r="B614" i="2"/>
  <c r="F1180" i="2"/>
  <c r="B531" i="2"/>
  <c r="B474" i="2"/>
  <c r="B193" i="2"/>
  <c r="B643" i="2"/>
  <c r="F411" i="2"/>
  <c r="F237" i="2"/>
  <c r="B478" i="2"/>
  <c r="F454" i="2"/>
  <c r="B1181" i="2"/>
  <c r="B421" i="2"/>
  <c r="B378" i="2"/>
  <c r="B80" i="2"/>
  <c r="B348" i="2"/>
  <c r="F669" i="2"/>
  <c r="F657" i="2"/>
  <c r="B949" i="2"/>
  <c r="F1097" i="2"/>
  <c r="B822" i="2"/>
  <c r="B1627" i="2"/>
  <c r="B1573" i="2"/>
  <c r="F397" i="2"/>
  <c r="B352" i="2"/>
  <c r="F69" i="2"/>
  <c r="F872" i="2"/>
  <c r="B551" i="2"/>
  <c r="F910" i="2"/>
  <c r="F1029" i="2"/>
  <c r="B458" i="2"/>
  <c r="F36" i="2"/>
  <c r="F357" i="2"/>
  <c r="F591" i="2"/>
  <c r="F627" i="2"/>
  <c r="B893" i="2"/>
  <c r="B1065" i="2"/>
  <c r="F782" i="2"/>
  <c r="B135" i="2"/>
  <c r="B1132" i="2"/>
  <c r="B595" i="2"/>
  <c r="B411" i="2"/>
  <c r="F785" i="2"/>
  <c r="B821" i="2"/>
  <c r="B91" i="2"/>
  <c r="F1656" i="2"/>
  <c r="F1587" i="2"/>
  <c r="B1871" i="2"/>
  <c r="F1838" i="2"/>
  <c r="F1873" i="2"/>
  <c r="B1496" i="2"/>
  <c r="F713" i="2"/>
  <c r="F320" i="2"/>
  <c r="B1533" i="2"/>
  <c r="F181" i="2"/>
  <c r="F290" i="2"/>
  <c r="F399" i="2"/>
  <c r="F497" i="2"/>
  <c r="F609" i="2"/>
  <c r="F1799" i="2"/>
  <c r="B1839" i="2"/>
  <c r="F1813" i="2"/>
  <c r="B360" i="2"/>
  <c r="F1096" i="2"/>
  <c r="F622" i="2"/>
  <c r="F569" i="2"/>
  <c r="B1215" i="2"/>
  <c r="B1092" i="2"/>
  <c r="F653" i="2"/>
  <c r="F947" i="2"/>
  <c r="B820" i="2"/>
  <c r="F1649" i="2"/>
  <c r="B387" i="2"/>
  <c r="F392" i="2"/>
  <c r="B948" i="2"/>
  <c r="F957" i="2"/>
  <c r="B1114" i="2"/>
  <c r="F353" i="2"/>
  <c r="B788" i="2"/>
  <c r="B1088" i="2"/>
  <c r="B572" i="2"/>
  <c r="F1837" i="2"/>
  <c r="F1821" i="2"/>
  <c r="B1707" i="2"/>
  <c r="F417" i="2"/>
  <c r="B363" i="2"/>
  <c r="F854" i="2"/>
  <c r="B734" i="2"/>
  <c r="F1178" i="2"/>
  <c r="B554" i="2"/>
  <c r="B654" i="2"/>
  <c r="B454" i="2"/>
  <c r="F1028" i="2"/>
  <c r="B159" i="2"/>
  <c r="F1143" i="2"/>
  <c r="B1014" i="2"/>
  <c r="B162" i="2"/>
  <c r="F380" i="2"/>
  <c r="F1112" i="2"/>
  <c r="B556" i="2"/>
  <c r="F1113" i="2"/>
  <c r="F762" i="2"/>
  <c r="B573" i="2"/>
  <c r="B300" i="2"/>
  <c r="B1030" i="2"/>
  <c r="F856" i="2"/>
  <c r="F765" i="2"/>
  <c r="B321" i="2"/>
  <c r="F1011" i="2"/>
  <c r="F295" i="2"/>
  <c r="F527" i="2"/>
  <c r="F532" i="2"/>
  <c r="F365" i="2"/>
  <c r="F1843" i="2"/>
  <c r="F413" i="2"/>
  <c r="B1091" i="2"/>
  <c r="B440" i="2"/>
  <c r="B349" i="2"/>
  <c r="B1026" i="2"/>
  <c r="F759" i="2"/>
  <c r="F523" i="2"/>
  <c r="B575" i="2"/>
  <c r="B382" i="2"/>
  <c r="B910" i="2"/>
  <c r="F1217" i="2"/>
  <c r="B1089" i="2"/>
  <c r="F998" i="2"/>
  <c r="B823" i="2"/>
  <c r="F1138" i="2"/>
  <c r="B460" i="2"/>
  <c r="B718" i="2"/>
  <c r="F662" i="2"/>
  <c r="B715" i="2"/>
  <c r="F324" i="2"/>
  <c r="B981" i="2"/>
  <c r="B1080" i="2"/>
  <c r="B208" i="2"/>
  <c r="B533" i="2"/>
  <c r="B158" i="2"/>
  <c r="B330" i="2"/>
  <c r="F881" i="2"/>
  <c r="F870" i="2"/>
  <c r="F9" i="5"/>
  <c r="F629" i="2"/>
  <c r="B1182" i="2"/>
  <c r="F726" i="2"/>
  <c r="F751" i="2"/>
  <c r="B1254" i="2"/>
  <c r="F626" i="2"/>
  <c r="F837" i="2"/>
  <c r="B727" i="2"/>
  <c r="F531" i="2"/>
  <c r="F303" i="2"/>
  <c r="B1012" i="2"/>
  <c r="F506" i="2"/>
  <c r="F349" i="2"/>
  <c r="F382" i="2"/>
  <c r="F681" i="2"/>
  <c r="F1140" i="2"/>
  <c r="B292" i="2"/>
  <c r="F780" i="2"/>
  <c r="F821" i="2"/>
  <c r="F1147" i="2"/>
  <c r="B226" i="2"/>
  <c r="B1240" i="2"/>
  <c r="F164" i="2"/>
  <c r="F700" i="2"/>
  <c r="F981" i="2"/>
  <c r="B361" i="2"/>
  <c r="B547" i="2"/>
  <c r="F238" i="2"/>
  <c r="F457" i="2"/>
  <c r="F1110" i="2"/>
  <c r="F663" i="2"/>
  <c r="B459" i="2"/>
  <c r="F518" i="2"/>
  <c r="B877" i="2"/>
  <c r="F873" i="2"/>
  <c r="F882" i="2"/>
  <c r="B894" i="2"/>
  <c r="F1089" i="2"/>
  <c r="F781" i="2"/>
  <c r="B398" i="2"/>
  <c r="B652" i="2"/>
  <c r="B853" i="2"/>
  <c r="F436" i="2"/>
  <c r="B765" i="2"/>
  <c r="B655" i="2"/>
  <c r="F993" i="2"/>
  <c r="F297" i="2"/>
  <c r="F361" i="2"/>
  <c r="F698" i="2"/>
  <c r="B553" i="2"/>
  <c r="B256" i="2"/>
  <c r="B1013" i="2"/>
  <c r="F996" i="2"/>
  <c r="B1555" i="2"/>
  <c r="F728" i="2"/>
  <c r="F529" i="2"/>
  <c r="B270" i="2"/>
  <c r="F160" i="2"/>
  <c r="F806" i="2"/>
  <c r="F784" i="2"/>
  <c r="B950" i="2"/>
  <c r="F378" i="2"/>
  <c r="F287" i="2"/>
  <c r="B225" i="2"/>
  <c r="F498" i="2"/>
  <c r="B912" i="2"/>
  <c r="F459" i="2"/>
  <c r="F723" i="2"/>
  <c r="F628" i="2"/>
  <c r="B327" i="2"/>
  <c r="F1137" i="2"/>
  <c r="B1097" i="2"/>
  <c r="F395" i="2"/>
  <c r="F254" i="2"/>
  <c r="B1147" i="2"/>
  <c r="B435" i="2"/>
  <c r="F962" i="2"/>
  <c r="B597" i="2"/>
  <c r="F704" i="2"/>
  <c r="F668" i="2"/>
  <c r="F612" i="2"/>
  <c r="B759" i="2"/>
  <c r="B1042" i="2"/>
  <c r="F878" i="2"/>
  <c r="F791" i="2"/>
  <c r="B207" i="2"/>
  <c r="F1094" i="2"/>
  <c r="B773" i="2"/>
  <c r="F652" i="2"/>
  <c r="F272" i="2"/>
  <c r="F913" i="2"/>
  <c r="F710" i="2"/>
  <c r="F335" i="2"/>
  <c r="B195" i="2"/>
  <c r="F588" i="2"/>
  <c r="B2011" i="2"/>
  <c r="B930" i="2"/>
  <c r="B780" i="2"/>
  <c r="B1108" i="2"/>
  <c r="F398" i="2"/>
  <c r="F1167" i="2"/>
  <c r="F977" i="2"/>
  <c r="B705" i="2"/>
  <c r="F604" i="2"/>
  <c r="B704" i="2"/>
  <c r="B494" i="2"/>
  <c r="F1109" i="2"/>
  <c r="F1115" i="2"/>
  <c r="F702" i="2"/>
  <c r="B1160" i="2"/>
  <c r="F354" i="2"/>
  <c r="B1119" i="2"/>
  <c r="F1440" i="2"/>
  <c r="F1844" i="2"/>
  <c r="F1865" i="2"/>
  <c r="F1897" i="2"/>
  <c r="B2024" i="2"/>
  <c r="B1556" i="2"/>
  <c r="B719" i="2"/>
  <c r="B1587" i="2"/>
  <c r="F1289" i="2"/>
  <c r="F504" i="2"/>
  <c r="B839" i="2"/>
  <c r="F1084" i="2"/>
  <c r="F737" i="2"/>
  <c r="F293" i="2"/>
  <c r="F1824" i="2"/>
  <c r="F1695" i="2"/>
  <c r="B383" i="2"/>
  <c r="F575" i="2"/>
  <c r="F1922" i="2"/>
  <c r="F976" i="2"/>
  <c r="B805" i="2"/>
  <c r="B678" i="2"/>
  <c r="B771" i="2"/>
  <c r="B323" i="2"/>
  <c r="F242" i="2"/>
  <c r="F1012" i="2"/>
  <c r="F720" i="2"/>
  <c r="B548" i="2"/>
  <c r="B737" i="2"/>
  <c r="F440" i="2"/>
  <c r="F159" i="2"/>
  <c r="B324" i="2"/>
  <c r="F47" i="2"/>
  <c r="B977" i="2"/>
  <c r="F647" i="2"/>
  <c r="F734" i="2"/>
  <c r="B1862" i="2"/>
  <c r="F1569" i="2"/>
  <c r="F722" i="2"/>
  <c r="F614" i="2"/>
  <c r="F1042" i="2"/>
  <c r="F695" i="2"/>
  <c r="B293" i="2"/>
  <c r="B907" i="2"/>
  <c r="F616" i="2"/>
  <c r="B755" i="2"/>
  <c r="B790" i="2"/>
  <c r="F452" i="2"/>
  <c r="F730" i="2"/>
  <c r="F1254" i="2"/>
  <c r="B999" i="2"/>
  <c r="B436" i="2"/>
  <c r="B434" i="2"/>
  <c r="F1241" i="2"/>
  <c r="F438" i="2"/>
  <c r="F286" i="2"/>
  <c r="F178" i="2"/>
  <c r="F379" i="2"/>
  <c r="F805" i="2"/>
  <c r="F391" i="2"/>
  <c r="B723" i="2"/>
  <c r="B346" i="2"/>
  <c r="F1091" i="2"/>
  <c r="B628" i="2"/>
  <c r="F556" i="2"/>
  <c r="B1161" i="2"/>
  <c r="F288" i="2"/>
  <c r="F992" i="2"/>
  <c r="F1602" i="2"/>
  <c r="F606" i="2"/>
  <c r="B649" i="2"/>
  <c r="B294" i="2"/>
  <c r="B479" i="2"/>
  <c r="B179" i="2"/>
  <c r="F493" i="2"/>
  <c r="B389" i="2"/>
  <c r="F364" i="2"/>
  <c r="B544" i="2"/>
  <c r="B498" i="2"/>
  <c r="B385" i="2"/>
  <c r="F553" i="2"/>
  <c r="F1229" i="2"/>
  <c r="B526" i="2"/>
  <c r="B329" i="2"/>
  <c r="B621" i="2"/>
  <c r="B667" i="2"/>
  <c r="F478" i="2"/>
  <c r="F716" i="2"/>
  <c r="B420" i="2"/>
  <c r="B367" i="2"/>
  <c r="F388" i="2"/>
  <c r="B527" i="2"/>
  <c r="F113" i="2"/>
  <c r="B530" i="2"/>
  <c r="F1277" i="2"/>
  <c r="B955" i="2"/>
  <c r="F779" i="2"/>
  <c r="F592" i="2"/>
  <c r="F660" i="2"/>
  <c r="F950" i="2"/>
  <c r="F944" i="2"/>
  <c r="B781" i="2"/>
  <c r="F787" i="2"/>
  <c r="B942" i="2"/>
  <c r="B178" i="2"/>
  <c r="B1180" i="2"/>
  <c r="F347" i="2"/>
  <c r="B25" i="2"/>
  <c r="F630" i="2"/>
  <c r="F672" i="2"/>
  <c r="F645" i="2"/>
  <c r="B1096" i="2"/>
  <c r="B558" i="2"/>
  <c r="F1141" i="2"/>
  <c r="B1078" i="2"/>
  <c r="B881" i="2"/>
  <c r="B301" i="2"/>
  <c r="F256" i="2"/>
  <c r="F269" i="2"/>
  <c r="F208" i="2"/>
  <c r="B557" i="2"/>
  <c r="F1120" i="2"/>
  <c r="F696" i="2"/>
  <c r="F838" i="2"/>
  <c r="B760" i="2"/>
  <c r="F1111" i="2"/>
  <c r="B353" i="2"/>
  <c r="F656" i="2"/>
  <c r="B657" i="2"/>
  <c r="F1080" i="2"/>
  <c r="B546" i="2"/>
  <c r="B606" i="2"/>
  <c r="F605" i="2"/>
  <c r="B882" i="2"/>
  <c r="F661" i="2"/>
  <c r="B615" i="2"/>
  <c r="F315" i="2"/>
  <c r="B941" i="2"/>
  <c r="F1010" i="2"/>
  <c r="B350" i="2"/>
  <c r="B334" i="2"/>
  <c r="F697" i="2"/>
  <c r="B1158" i="2"/>
  <c r="F410" i="2"/>
  <c r="F714" i="2"/>
  <c r="F587" i="2"/>
  <c r="B393" i="2"/>
  <c r="B739" i="2"/>
  <c r="B644" i="2"/>
  <c r="F332" i="2"/>
  <c r="F665" i="2"/>
  <c r="F879" i="2"/>
  <c r="B627" i="2"/>
  <c r="B992" i="2"/>
  <c r="B209" i="2"/>
  <c r="F476" i="2"/>
  <c r="B772" i="2"/>
  <c r="F441" i="2"/>
  <c r="B1110" i="2"/>
  <c r="B957" i="2"/>
  <c r="B177" i="2"/>
  <c r="F731" i="2"/>
  <c r="B682" i="2"/>
  <c r="B1217" i="2"/>
  <c r="F619" i="2"/>
  <c r="F146" i="2"/>
  <c r="F943" i="2"/>
  <c r="B1167" i="2"/>
  <c r="F1081" i="2"/>
  <c r="B390" i="2"/>
  <c r="F298" i="2"/>
  <c r="B524" i="2"/>
  <c r="F396" i="2"/>
  <c r="B964" i="2"/>
  <c r="B945" i="2"/>
  <c r="F876" i="2"/>
  <c r="B857" i="2"/>
  <c r="B954" i="2"/>
  <c r="B782" i="2"/>
  <c r="B979" i="2"/>
  <c r="B593" i="2"/>
  <c r="F346" i="2"/>
  <c r="B895" i="2"/>
  <c r="F474" i="2"/>
  <c r="F777" i="2"/>
  <c r="F929" i="2"/>
  <c r="B1109" i="2"/>
  <c r="F439" i="2"/>
  <c r="B455" i="2"/>
  <c r="B806" i="2"/>
  <c r="B1011" i="2"/>
  <c r="F955" i="2"/>
  <c r="F1135" i="2"/>
  <c r="F1215" i="2"/>
  <c r="F350" i="2"/>
  <c r="F783" i="2"/>
  <c r="B210" i="2"/>
  <c r="F620" i="2"/>
  <c r="B180" i="2"/>
  <c r="F642" i="2"/>
  <c r="B453" i="2"/>
  <c r="B808" i="2"/>
  <c r="B1094" i="2"/>
  <c r="B555" i="2"/>
  <c r="F1119" i="2"/>
  <c r="F756" i="2"/>
  <c r="B493" i="2"/>
  <c r="B761" i="2"/>
  <c r="F896" i="2"/>
  <c r="B532" i="2"/>
  <c r="F650" i="2"/>
  <c r="B192" i="2"/>
  <c r="B602" i="2"/>
  <c r="F735" i="2"/>
  <c r="B763" i="2"/>
  <c r="B778" i="2"/>
  <c r="B871" i="2"/>
  <c r="F893" i="2"/>
  <c r="F590" i="2"/>
  <c r="B677" i="2"/>
  <c r="B777" i="2"/>
  <c r="F558" i="2"/>
  <c r="B610" i="2"/>
  <c r="F241" i="2"/>
  <c r="F912" i="2"/>
  <c r="F158" i="2"/>
  <c r="F752" i="2"/>
  <c r="F472" i="2"/>
  <c r="B362" i="2"/>
  <c r="B1077" i="2"/>
  <c r="F648" i="2"/>
  <c r="B1116" i="2"/>
  <c r="B661" i="2"/>
  <c r="B605" i="2"/>
  <c r="B756" i="2"/>
  <c r="B1303" i="2"/>
  <c r="F1682" i="2"/>
  <c r="B1438" i="2"/>
  <c r="B1553" i="2"/>
  <c r="F1308" i="2"/>
  <c r="B976" i="2"/>
  <c r="F624" i="2"/>
  <c r="B1745" i="2"/>
  <c r="B965" i="2"/>
  <c r="F418" i="2"/>
  <c r="F774" i="2"/>
  <c r="F1204" i="2"/>
  <c r="B1162" i="2"/>
  <c r="F803" i="2"/>
  <c r="F1555" i="2"/>
  <c r="B1638" i="2"/>
  <c r="F520" i="2"/>
  <c r="F930" i="2"/>
  <c r="B1798" i="2"/>
  <c r="B819" i="2"/>
  <c r="B287" i="2"/>
  <c r="F1015" i="2"/>
  <c r="F701" i="2"/>
  <c r="B680" i="2"/>
  <c r="B706" i="2"/>
  <c r="B269" i="2"/>
  <c r="B319" i="2"/>
  <c r="B58" i="2"/>
  <c r="B917" i="2"/>
  <c r="F915" i="2"/>
  <c r="B283" i="2"/>
  <c r="B552" i="2"/>
  <c r="B620" i="2"/>
  <c r="F319" i="2"/>
  <c r="F1090" i="2"/>
  <c r="B221" i="2"/>
  <c r="F1567" i="2"/>
  <c r="B1589" i="2"/>
  <c r="B502" i="2"/>
  <c r="B754" i="2"/>
  <c r="F1095" i="2"/>
  <c r="F822" i="2"/>
  <c r="B943" i="2"/>
  <c r="F755" i="2"/>
  <c r="F1116" i="2"/>
  <c r="B253" i="2"/>
  <c r="F355" i="2"/>
  <c r="F775" i="2"/>
  <c r="B609" i="2"/>
  <c r="F1054" i="2"/>
  <c r="B364" i="2"/>
  <c r="F942" i="2"/>
  <c r="F360" i="2"/>
  <c r="B1086" i="2"/>
  <c r="F362" i="2"/>
  <c r="B684" i="2"/>
  <c r="F595" i="2"/>
  <c r="B381" i="2"/>
  <c r="B784" i="2"/>
  <c r="B824" i="2"/>
  <c r="B622" i="2"/>
  <c r="F699" i="2"/>
  <c r="F995" i="2"/>
  <c r="B497" i="2"/>
  <c r="F317" i="2"/>
  <c r="F1159" i="2"/>
  <c r="F601" i="2"/>
  <c r="F1086" i="2"/>
  <c r="F613" i="2"/>
  <c r="F766" i="2"/>
  <c r="B721" i="2"/>
  <c r="F824" i="2"/>
  <c r="F157" i="2"/>
  <c r="F367" i="2"/>
  <c r="F858" i="2"/>
  <c r="B618" i="2"/>
  <c r="F226" i="2"/>
  <c r="F492" i="2"/>
  <c r="B452" i="2"/>
  <c r="B779" i="2"/>
  <c r="F738" i="2"/>
  <c r="F352" i="2"/>
  <c r="B590" i="2"/>
  <c r="F176" i="2"/>
  <c r="B879" i="2"/>
  <c r="B570" i="2"/>
  <c r="F1083" i="2"/>
  <c r="F571" i="2"/>
  <c r="F385" i="2"/>
  <c r="F433" i="2"/>
  <c r="F296" i="2"/>
  <c r="F503" i="2"/>
  <c r="F611" i="2"/>
  <c r="B624" i="2"/>
  <c r="F825" i="2"/>
  <c r="B592" i="2"/>
  <c r="B239" i="2"/>
  <c r="B1228" i="2"/>
  <c r="B961" i="2"/>
  <c r="F978" i="2"/>
  <c r="F1117" i="2"/>
  <c r="B775" i="2"/>
  <c r="B959" i="2"/>
  <c r="B549" i="2"/>
  <c r="F1161" i="2"/>
  <c r="B335" i="2"/>
  <c r="B302" i="2"/>
  <c r="F1146" i="2"/>
  <c r="F718" i="2"/>
  <c r="F1996" i="2"/>
  <c r="F1027" i="2"/>
  <c r="B874" i="2"/>
  <c r="F684" i="2"/>
  <c r="F194" i="2"/>
  <c r="F941" i="2"/>
  <c r="F528" i="2"/>
  <c r="F356" i="2"/>
  <c r="B944" i="2"/>
  <c r="F1132" i="2"/>
  <c r="B291" i="2"/>
  <c r="B647" i="2"/>
  <c r="B630" i="2"/>
  <c r="B786" i="2"/>
  <c r="B160" i="2"/>
  <c r="B660" i="2"/>
  <c r="B1140" i="2"/>
  <c r="B673" i="2"/>
  <c r="F655" i="2"/>
  <c r="F517" i="2"/>
  <c r="B412" i="2"/>
  <c r="F1179" i="2"/>
  <c r="B909" i="2"/>
  <c r="F711" i="2"/>
  <c r="F666" i="2"/>
  <c r="F836" i="2"/>
  <c r="F776" i="2"/>
  <c r="B588" i="2"/>
  <c r="F859" i="2"/>
  <c r="F325" i="2"/>
  <c r="B770" i="2"/>
  <c r="F386" i="2"/>
  <c r="F757" i="2"/>
  <c r="F477" i="2"/>
  <c r="B1131" i="2"/>
  <c r="B587" i="2"/>
  <c r="F680" i="2"/>
  <c r="F495" i="2"/>
  <c r="B716" i="2"/>
  <c r="F490" i="2"/>
  <c r="B379" i="2"/>
  <c r="B1083" i="2"/>
  <c r="B396" i="2"/>
  <c r="F1181" i="2"/>
  <c r="F255" i="2"/>
  <c r="F589" i="2"/>
  <c r="B730" i="2"/>
  <c r="F599" i="2"/>
  <c r="B1135" i="2"/>
  <c r="B914" i="2"/>
  <c r="F646" i="2"/>
  <c r="B714" i="2"/>
  <c r="B322" i="2"/>
  <c r="F717" i="2"/>
  <c r="B701" i="2"/>
  <c r="B855" i="2"/>
  <c r="F675" i="2"/>
  <c r="B767" i="2"/>
  <c r="B254" i="2"/>
  <c r="F359" i="2"/>
  <c r="B496" i="2"/>
  <c r="B658" i="2"/>
  <c r="F819" i="2"/>
  <c r="F949" i="2"/>
  <c r="F414" i="2"/>
  <c r="B617" i="2"/>
  <c r="B700" i="2"/>
  <c r="B651" i="2"/>
  <c r="B1113" i="2"/>
  <c r="B994" i="2"/>
  <c r="B672" i="2"/>
  <c r="B176" i="2"/>
  <c r="B858" i="2"/>
  <c r="B1242" i="2"/>
  <c r="B996" i="2"/>
  <c r="F773" i="2"/>
  <c r="F496" i="2"/>
  <c r="F764" i="2"/>
  <c r="B762" i="2"/>
  <c r="B589" i="2"/>
  <c r="F491" i="2"/>
  <c r="B802" i="2"/>
  <c r="F842" i="2"/>
  <c r="F334" i="2"/>
  <c r="B728" i="2"/>
  <c r="B1010" i="2"/>
  <c r="F239" i="2"/>
  <c r="F177" i="2"/>
  <c r="F494" i="2"/>
  <c r="F1066" i="2"/>
  <c r="F285" i="2"/>
  <c r="B222" i="2"/>
  <c r="F1031" i="2"/>
  <c r="F840" i="2"/>
  <c r="F778" i="2"/>
  <c r="F617" i="2"/>
  <c r="B604" i="2"/>
  <c r="B598" i="2"/>
  <c r="F963" i="2"/>
  <c r="B752" i="2"/>
  <c r="B1043" i="2"/>
  <c r="B288" i="2"/>
  <c r="B36" i="2"/>
  <c r="B736" i="2"/>
  <c r="F649" i="2"/>
  <c r="F257" i="2"/>
  <c r="B709" i="2"/>
  <c r="F1266" i="2"/>
  <c r="B766" i="2"/>
  <c r="B491" i="2"/>
  <c r="B929" i="2"/>
  <c r="F455" i="2"/>
  <c r="F1144" i="2"/>
  <c r="B394" i="2"/>
  <c r="F671" i="2"/>
  <c r="B574" i="2"/>
  <c r="B1118" i="2"/>
  <c r="F333" i="2"/>
  <c r="B995" i="2"/>
  <c r="B397" i="2"/>
  <c r="F760" i="2"/>
  <c r="B1079" i="2"/>
  <c r="B255" i="2"/>
  <c r="F1160" i="2"/>
  <c r="B1515" i="2"/>
  <c r="F1534" i="2"/>
  <c r="F1818" i="2"/>
  <c r="F2024" i="2"/>
  <c r="B237" i="2"/>
  <c r="F389" i="2"/>
  <c r="B1138" i="2"/>
  <c r="F1846" i="2"/>
  <c r="F678" i="2"/>
  <c r="B1120" i="2"/>
  <c r="B296" i="2"/>
  <c r="B69" i="2"/>
  <c r="B441" i="2"/>
  <c r="F598" i="2"/>
  <c r="B1771" i="2"/>
  <c r="B2010" i="2"/>
  <c r="B257" i="2"/>
  <c r="B695" i="2"/>
  <c r="F1426" i="2"/>
  <c r="F979" i="2"/>
  <c r="F754" i="2"/>
  <c r="B731" i="2"/>
  <c r="B518" i="2"/>
  <c r="B163" i="2"/>
  <c r="B664" i="2"/>
  <c r="B1787" i="2"/>
  <c r="F664" i="2"/>
  <c r="B520" i="2"/>
  <c r="B438" i="2"/>
  <c r="F1065" i="2"/>
  <c r="B729" i="2"/>
  <c r="F621" i="2"/>
  <c r="B545" i="2"/>
  <c r="F705" i="2"/>
  <c r="F709" i="2"/>
  <c r="B328" i="2"/>
  <c r="B1818" i="2"/>
  <c r="F1536" i="2"/>
  <c r="B978" i="2"/>
  <c r="B1241" i="2"/>
  <c r="B997" i="2"/>
  <c r="B681" i="2"/>
  <c r="F314" i="2"/>
  <c r="B522" i="2"/>
  <c r="B1117" i="2"/>
  <c r="B224" i="2"/>
  <c r="B271" i="2"/>
  <c r="F521" i="2"/>
  <c r="F727" i="2"/>
  <c r="F703" i="2"/>
  <c r="F739" i="2"/>
  <c r="B1253" i="2"/>
  <c r="B666" i="2"/>
  <c r="B591" i="2"/>
  <c r="F207" i="2"/>
  <c r="B1146" i="2"/>
  <c r="F855" i="2"/>
  <c r="F724" i="2"/>
  <c r="B476" i="2"/>
  <c r="F268" i="2"/>
  <c r="B571" i="2"/>
  <c r="B676" i="2"/>
  <c r="B947" i="2"/>
  <c r="F1166" i="2"/>
  <c r="B722" i="2"/>
  <c r="B529" i="2"/>
  <c r="F895" i="2"/>
  <c r="B1732" i="2"/>
  <c r="F761" i="2"/>
  <c r="F676" i="2"/>
  <c r="B711" i="2"/>
  <c r="B619" i="2"/>
  <c r="B623" i="2"/>
  <c r="B774" i="2"/>
  <c r="B1136" i="2"/>
  <c r="F383" i="2"/>
  <c r="F240" i="2"/>
  <c r="B399" i="2"/>
  <c r="B318" i="2"/>
  <c r="F707" i="2"/>
  <c r="F351" i="2"/>
  <c r="B993" i="2"/>
  <c r="F253" i="2"/>
  <c r="F387" i="2"/>
  <c r="F222" i="2"/>
  <c r="F1085" i="2"/>
  <c r="F551" i="2"/>
  <c r="B1144" i="2"/>
  <c r="F1030" i="2"/>
  <c r="F607" i="2"/>
  <c r="B317" i="2"/>
  <c r="B1145" i="2"/>
  <c r="F877" i="2"/>
  <c r="B325" i="2"/>
  <c r="B569" i="2"/>
  <c r="F416" i="2"/>
  <c r="F499" i="2"/>
  <c r="B696" i="2"/>
  <c r="B356" i="2"/>
  <c r="B432" i="2"/>
  <c r="B764" i="2"/>
  <c r="B1137" i="2"/>
  <c r="F1136" i="2"/>
  <c r="B521" i="2"/>
  <c r="F456" i="2"/>
  <c r="B611" i="2"/>
  <c r="F874" i="2"/>
  <c r="B314" i="2"/>
  <c r="B433" i="2"/>
  <c r="F2038" i="2"/>
  <c r="F907" i="2"/>
  <c r="B873" i="2"/>
  <c r="F733" i="2"/>
  <c r="F670" i="2"/>
  <c r="F750" i="2"/>
  <c r="F473" i="2"/>
  <c r="B320" i="2"/>
  <c r="F1139" i="2"/>
  <c r="F667" i="2"/>
  <c r="B656" i="2"/>
  <c r="F771" i="2"/>
  <c r="B124" i="2"/>
  <c r="B758" i="2"/>
  <c r="F328" i="2"/>
  <c r="F596" i="2"/>
  <c r="B1164" i="2"/>
  <c r="F706" i="2"/>
  <c r="B953" i="2"/>
  <c r="B768" i="2"/>
  <c r="F1108" i="2"/>
  <c r="F789" i="2"/>
  <c r="B699" i="2"/>
  <c r="B629" i="2"/>
  <c r="F712" i="2"/>
  <c r="B713" i="2"/>
  <c r="F412" i="2"/>
  <c r="B384" i="2"/>
  <c r="B316" i="2"/>
  <c r="B326" i="2"/>
  <c r="B1134" i="2"/>
  <c r="F841" i="2"/>
  <c r="B194" i="2"/>
  <c r="B653" i="2"/>
  <c r="F602" i="2"/>
  <c r="B9" i="5"/>
  <c r="F758" i="2"/>
  <c r="B519" i="2"/>
  <c r="B1142" i="2"/>
  <c r="B504" i="2"/>
  <c r="F1134" i="2"/>
  <c r="B665" i="2"/>
  <c r="F301" i="2"/>
  <c r="B299" i="2"/>
  <c r="F788" i="2"/>
  <c r="F572" i="2"/>
  <c r="B1165" i="2"/>
  <c r="B550" i="2"/>
  <c r="F223" i="2"/>
  <c r="F331" i="2"/>
  <c r="F479" i="2"/>
  <c r="F522" i="2"/>
  <c r="B181" i="2"/>
  <c r="F673" i="2"/>
  <c r="F769" i="2"/>
  <c r="B473" i="2"/>
  <c r="B859" i="2"/>
  <c r="F736" i="2"/>
  <c r="F659" i="2"/>
  <c r="F732" i="2"/>
  <c r="F460" i="2"/>
  <c r="B875" i="2"/>
  <c r="F1145" i="2"/>
  <c r="F195" i="2"/>
  <c r="B980" i="2"/>
  <c r="B1426" i="2"/>
  <c r="F271" i="2"/>
  <c r="F1093" i="2"/>
  <c r="B725" i="2"/>
  <c r="B710" i="2"/>
  <c r="B242" i="2"/>
  <c r="F421" i="2"/>
  <c r="B916" i="2"/>
  <c r="F804" i="2"/>
  <c r="F772" i="2"/>
  <c r="B1111" i="2"/>
  <c r="F767" i="2"/>
  <c r="F225" i="2"/>
  <c r="F715" i="2"/>
  <c r="B880" i="2"/>
  <c r="B395" i="2"/>
  <c r="B783" i="2"/>
  <c r="F961" i="2"/>
  <c r="B717" i="2"/>
  <c r="B506" i="2"/>
  <c r="B331" i="2"/>
  <c r="F302" i="2"/>
  <c r="B631" i="2"/>
  <c r="B290" i="2"/>
  <c r="F179" i="2"/>
  <c r="B951" i="2"/>
  <c r="B1133" i="2"/>
  <c r="B528" i="2"/>
  <c r="F437" i="2"/>
  <c r="F530" i="2"/>
  <c r="F964" i="2"/>
  <c r="B475" i="2"/>
  <c r="B1141" i="2"/>
  <c r="F1131" i="2"/>
  <c r="B223" i="2"/>
  <c r="B240" i="2"/>
  <c r="B1266" i="2"/>
  <c r="B380" i="2"/>
  <c r="F1026" i="2"/>
  <c r="F420" i="2"/>
  <c r="B646" i="2"/>
  <c r="B1179" i="2"/>
  <c r="F224" i="2"/>
  <c r="B616" i="2"/>
  <c r="B1229" i="2"/>
  <c r="B1166" i="2"/>
  <c r="B416" i="2"/>
  <c r="B735" i="2"/>
  <c r="B751" i="2"/>
  <c r="B351" i="2"/>
  <c r="B675" i="2"/>
  <c r="F1278" i="2"/>
  <c r="F928" i="2"/>
  <c r="B804" i="2"/>
  <c r="F786" i="2"/>
  <c r="B613" i="2"/>
  <c r="B1330" i="2"/>
  <c r="F533" i="2"/>
  <c r="F770" i="2"/>
  <c r="F807" i="2"/>
  <c r="B1204" i="2"/>
  <c r="F524" i="2"/>
  <c r="F1079" i="2"/>
  <c r="F550" i="2"/>
  <c r="B525" i="2"/>
  <c r="F909" i="2"/>
  <c r="F908" i="2"/>
  <c r="F1162" i="2"/>
  <c r="B662" i="2"/>
  <c r="B878" i="2"/>
  <c r="B663" i="2"/>
  <c r="B668" i="2"/>
  <c r="B357" i="2"/>
  <c r="B854" i="2"/>
  <c r="F363" i="2"/>
  <c r="F318" i="2"/>
  <c r="B612" i="2"/>
  <c r="F654" i="2"/>
  <c r="F725" i="2"/>
  <c r="B803" i="2"/>
  <c r="B499" i="2"/>
  <c r="F316" i="2"/>
  <c r="B776" i="2"/>
  <c r="F931" i="2" l="1"/>
  <c r="F1032" i="2"/>
  <c r="F1148" i="2"/>
  <c r="F1121" i="2"/>
  <c r="F792" i="2"/>
  <c r="F918" i="2"/>
  <c r="F258" i="2"/>
  <c r="F273" i="2"/>
  <c r="F211" i="2"/>
  <c r="F336" i="2"/>
  <c r="F1067" i="2"/>
  <c r="F1267" i="2"/>
  <c r="F826" i="2"/>
  <c r="F507" i="2"/>
  <c r="F843" i="2"/>
  <c r="F534" i="2"/>
  <c r="F966" i="2"/>
  <c r="F165" i="2"/>
  <c r="F1055" i="2"/>
  <c r="F1574" i="2"/>
  <c r="F1205" i="2"/>
  <c r="F480" i="2"/>
  <c r="F897" i="2"/>
  <c r="F685" i="2"/>
  <c r="F1218" i="2"/>
  <c r="F368" i="2"/>
  <c r="F147" i="2"/>
  <c r="F632" i="2"/>
  <c r="F422" i="2"/>
  <c r="F1016" i="2"/>
  <c r="F1279" i="2"/>
  <c r="F114" i="2"/>
  <c r="C26" i="1" s="1"/>
  <c r="F1000" i="2"/>
  <c r="F462" i="2"/>
  <c r="F740" i="2"/>
  <c r="F1044" i="2"/>
  <c r="F48" i="2"/>
  <c r="F982" i="2"/>
  <c r="F1293" i="2"/>
  <c r="F400" i="2"/>
  <c r="F10" i="5"/>
  <c r="F883" i="2"/>
  <c r="F1183" i="2"/>
  <c r="F1657" i="2"/>
  <c r="F577" i="2"/>
  <c r="F37" i="2"/>
  <c r="F70" i="2"/>
  <c r="F243" i="2"/>
  <c r="F1243" i="2"/>
  <c r="F1761" i="2"/>
  <c r="F1379" i="2"/>
  <c r="F1697" i="2"/>
  <c r="F197" i="2"/>
  <c r="F1910" i="2"/>
  <c r="F1961" i="2"/>
  <c r="F1639" i="2"/>
  <c r="F1788" i="2"/>
  <c r="F860" i="2"/>
  <c r="F1194" i="2"/>
  <c r="F59" i="2"/>
  <c r="F1402" i="2"/>
  <c r="F182" i="2"/>
  <c r="F125" i="2"/>
  <c r="F1850" i="2"/>
  <c r="F1484" i="2"/>
  <c r="F1735" i="2"/>
  <c r="F2012" i="2"/>
  <c r="F103" i="2"/>
  <c r="F1230" i="2"/>
  <c r="F227" i="2"/>
  <c r="F81" i="2"/>
  <c r="F136" i="2"/>
  <c r="F2040" i="2"/>
  <c r="F1391" i="2"/>
  <c r="F1452" i="2"/>
  <c r="F1874" i="2"/>
  <c r="F1949" i="2"/>
  <c r="F1367" i="2"/>
  <c r="F442" i="2"/>
  <c r="F1098" i="2"/>
  <c r="F1343" i="2"/>
  <c r="F1591" i="2"/>
  <c r="F1684" i="2"/>
  <c r="F1670" i="2"/>
  <c r="F1415" i="2"/>
  <c r="F1605" i="2"/>
  <c r="F1923" i="2"/>
  <c r="F1441" i="2"/>
  <c r="F1775" i="2"/>
  <c r="F1522" i="2"/>
  <c r="F1984" i="2"/>
  <c r="F26" i="2"/>
  <c r="F92" i="2"/>
  <c r="F809" i="2"/>
  <c r="F1502" i="2"/>
  <c r="F304" i="2"/>
  <c r="F1747" i="2"/>
  <c r="F2064" i="2"/>
  <c r="F1801" i="2"/>
  <c r="F1998" i="2"/>
  <c r="F1309" i="2"/>
  <c r="F1541" i="2"/>
  <c r="F1721" i="2"/>
  <c r="F1825" i="2"/>
  <c r="F1557" i="2"/>
  <c r="F1464" i="2"/>
  <c r="F1168" i="2"/>
  <c r="F1256" i="2"/>
  <c r="F1936" i="2"/>
  <c r="F1709" i="2"/>
  <c r="F1331" i="2"/>
  <c r="F1899" i="2"/>
  <c r="F1428" i="2"/>
  <c r="F2052" i="2"/>
  <c r="F1617" i="2"/>
  <c r="F1320" i="2"/>
  <c r="F559" i="2"/>
  <c r="F2026" i="2"/>
  <c r="F1355" i="2"/>
  <c r="F1972" i="2"/>
  <c r="F1628" i="2"/>
  <c r="C22" i="1" l="1"/>
  <c r="B9" i="2"/>
  <c r="C8" i="1" s="1"/>
  <c r="C24" i="1"/>
  <c r="C27" i="1"/>
  <c r="C18" i="1"/>
  <c r="B10" i="2"/>
  <c r="C7" i="1" s="1"/>
  <c r="C16"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3DB3DFA9-789D-472A-B690-565356F07210}">
      <text>
        <r>
          <rPr>
            <sz val="11"/>
            <color theme="1"/>
            <rFont val="Calibri"/>
            <family val="2"/>
            <scheme val="minor"/>
          </rPr>
          <t>Introducir un texto con el nombre o referencia de la contratación</t>
        </r>
      </text>
    </comment>
    <comment ref="B18" authorId="1" shapeId="0" xr:uid="{5A61D7E1-456B-4077-8640-0241CDBD172F}">
      <text>
        <r>
          <rPr>
            <sz val="11"/>
            <color theme="1"/>
            <rFont val="Calibri"/>
            <family val="2"/>
            <scheme val="minor"/>
          </rPr>
          <t>Introduzca un texto con la finalidad de la contratación</t>
        </r>
      </text>
    </comment>
    <comment ref="C18" authorId="2" shapeId="0" xr:uid="{836D1D14-1724-49FC-913D-753DB91CF6D8}">
      <text>
        <r>
          <rPr>
            <sz val="11"/>
            <color theme="1"/>
            <rFont val="Calibri"/>
            <family val="2"/>
            <scheme val="minor"/>
          </rPr>
          <t>Seleccionar un valor del listado</t>
        </r>
      </text>
    </comment>
    <comment ref="D18" authorId="2" shapeId="0" xr:uid="{B00D57A8-AE4C-4B60-B956-B267A122C71B}">
      <text>
        <r>
          <rPr>
            <sz val="11"/>
            <color theme="1"/>
            <rFont val="Calibri"/>
            <family val="2"/>
            <scheme val="minor"/>
          </rPr>
          <t>Seleccione el tipo de procedimiento</t>
        </r>
      </text>
    </comment>
    <comment ref="E18" authorId="2" shapeId="0" xr:uid="{FD00D779-EFC8-4E54-B99D-B358459AB12E}">
      <text>
        <r>
          <rPr>
            <sz val="11"/>
            <color theme="1"/>
            <rFont val="Calibri"/>
            <family val="2"/>
            <scheme val="minor"/>
          </rPr>
          <t>Seleccione un valor de la lista</t>
        </r>
      </text>
    </comment>
    <comment ref="F18" authorId="2" shapeId="0" xr:uid="{98E95ADA-FAA9-4DBB-87A7-B646ADB13585}">
      <text>
        <r>
          <rPr>
            <sz val="11"/>
            <color theme="1"/>
            <rFont val="Calibri"/>
            <family val="2"/>
            <scheme val="minor"/>
          </rPr>
          <t>Introduzca el código SNIP</t>
        </r>
      </text>
    </comment>
    <comment ref="C19" authorId="2" shapeId="0" xr:uid="{0BCE8A50-50FC-426A-A363-8B301A508814}">
      <text>
        <r>
          <rPr>
            <sz val="11"/>
            <color theme="1"/>
            <rFont val="Calibri"/>
            <family val="2"/>
            <scheme val="minor"/>
          </rPr>
          <t>Introduzca la fecha de inicio del proceso, en formato dd-mm-aaaa</t>
        </r>
      </text>
    </comment>
    <comment ref="F19" authorId="2" shapeId="0" xr:uid="{DA6B4846-14BC-4B49-AFA7-A2C0756023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2" shapeId="0" xr:uid="{89D13628-DFB5-49E3-A19B-D6D1C6EA720A}">
      <text/>
    </comment>
    <comment ref="C21" authorId="2" shapeId="0" xr:uid="{FF6AA63B-C3D6-406B-902F-D0F96F332CB2}">
      <text>
        <r>
          <rPr>
            <sz val="11"/>
            <color theme="1"/>
            <rFont val="Calibri"/>
            <family val="2"/>
            <scheme val="minor"/>
          </rPr>
          <t>Introduzca la fecha prevista de adjudicación, en formato dd-mm-aaaa</t>
        </r>
      </text>
    </comment>
    <comment ref="F21" authorId="2" shapeId="0" xr:uid="{C55C7ED4-262C-4B7D-9849-DAD549B97A6B}">
      <text/>
    </comment>
    <comment ref="F22" authorId="2" shapeId="0" xr:uid="{58F55E6C-B3F2-4A06-9C20-DFA62D1AD680}">
      <text/>
    </comment>
    <comment ref="A24" authorId="2" shapeId="0" xr:uid="{28FBE9DE-82D7-40D8-9B5C-55BE05C02F58}">
      <text>
        <r>
          <rPr>
            <sz val="11"/>
            <color theme="1"/>
            <rFont val="Calibri"/>
            <family val="2"/>
            <scheme val="minor"/>
          </rPr>
          <t>Introduzca un codigo UNSPSC</t>
        </r>
      </text>
    </comment>
    <comment ref="B24" authorId="2" shapeId="0" xr:uid="{90AB548C-E8D4-46B3-B46A-FE8E3CCE90F1}">
      <text>
        <r>
          <rPr>
            <sz val="11"/>
            <color theme="1"/>
            <rFont val="Calibri"/>
            <family val="2"/>
            <scheme val="minor"/>
          </rPr>
          <t>Descripción calculada automáticamente a partir de código del artículo</t>
        </r>
      </text>
    </comment>
    <comment ref="C24" authorId="2" shapeId="0" xr:uid="{65E004D3-45FA-4539-A5B0-3A21AE6E0520}">
      <text>
        <r>
          <rPr>
            <sz val="11"/>
            <color theme="1"/>
            <rFont val="Calibri"/>
            <family val="2"/>
            <scheme val="minor"/>
          </rPr>
          <t>Seleccione un valor de la lista</t>
        </r>
      </text>
    </comment>
    <comment ref="D24" authorId="2" shapeId="0" xr:uid="{6BC44862-49FF-41A4-ADA5-EB651DC0146B}">
      <text>
        <r>
          <rPr>
            <sz val="11"/>
            <color theme="1"/>
            <rFont val="Calibri"/>
            <family val="2"/>
            <scheme val="minor"/>
          </rPr>
          <t>Introduzca un número con dos decimales como máximo. Debe ser igual o mayor a la "Cantidad Real Consumida"</t>
        </r>
      </text>
    </comment>
    <comment ref="E24" authorId="2" shapeId="0" xr:uid="{4ECC0DC5-FBDE-4055-AB34-1F9C1A3F1292}">
      <text>
        <r>
          <rPr>
            <sz val="11"/>
            <color theme="1"/>
            <rFont val="Calibri"/>
            <family val="2"/>
            <scheme val="minor"/>
          </rPr>
          <t>Introduzca un número con dos decimales como máximo</t>
        </r>
      </text>
    </comment>
    <comment ref="F24" authorId="2" shapeId="0" xr:uid="{E95E1C79-4005-4FB7-A26D-622750C70CE7}">
      <text>
        <r>
          <rPr>
            <sz val="11"/>
            <color theme="1"/>
            <rFont val="Calibri"/>
            <family val="2"/>
            <scheme val="minor"/>
          </rPr>
          <t>Monto calculado automáticamente por el sistema</t>
        </r>
      </text>
    </comment>
    <comment ref="A29" authorId="1" shapeId="0" xr:uid="{BCAD9F75-0523-43AF-A934-5F9794750326}">
      <text>
        <r>
          <rPr>
            <sz val="11"/>
            <color theme="1"/>
            <rFont val="Calibri"/>
            <family val="2"/>
            <scheme val="minor"/>
          </rPr>
          <t>Introducir un texto con el nombre o referencia de la contratación</t>
        </r>
      </text>
    </comment>
    <comment ref="B29" authorId="1" shapeId="0" xr:uid="{1F937A51-F319-4FB2-B232-0AF78F305339}">
      <text>
        <r>
          <rPr>
            <sz val="11"/>
            <color theme="1"/>
            <rFont val="Calibri"/>
            <family val="2"/>
            <scheme val="minor"/>
          </rPr>
          <t>Introduzca un texto con la finalidad de la contratación</t>
        </r>
      </text>
    </comment>
    <comment ref="C29" authorId="2" shapeId="0" xr:uid="{047B8BF6-64AB-4095-9BBC-6AB5116D802A}">
      <text>
        <r>
          <rPr>
            <sz val="11"/>
            <color theme="1"/>
            <rFont val="Calibri"/>
            <family val="2"/>
            <scheme val="minor"/>
          </rPr>
          <t>Seleccionar un valor del listado</t>
        </r>
      </text>
    </comment>
    <comment ref="D29" authorId="2" shapeId="0" xr:uid="{3B7D1E60-999F-4FD9-B593-CB2704EF56C1}">
      <text>
        <r>
          <rPr>
            <sz val="11"/>
            <color theme="1"/>
            <rFont val="Calibri"/>
            <family val="2"/>
            <scheme val="minor"/>
          </rPr>
          <t>Seleccione el tipo de procedimiento</t>
        </r>
      </text>
    </comment>
    <comment ref="E29" authorId="2" shapeId="0" xr:uid="{1E2B7664-84C1-424D-85C2-DE4EE71DE388}">
      <text>
        <r>
          <rPr>
            <sz val="11"/>
            <color theme="1"/>
            <rFont val="Calibri"/>
            <family val="2"/>
            <scheme val="minor"/>
          </rPr>
          <t>Seleccione un valor de la lista</t>
        </r>
      </text>
    </comment>
    <comment ref="F29" authorId="2" shapeId="0" xr:uid="{5B4C5AC5-0979-4AB3-AF7D-9B0A3D5765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C30" authorId="2" shapeId="0" xr:uid="{DFFD8981-DD8C-4B04-95B5-CC7934E9609B}">
      <text>
        <r>
          <rPr>
            <sz val="11"/>
            <color theme="1"/>
            <rFont val="Calibri"/>
            <family val="2"/>
            <scheme val="minor"/>
          </rPr>
          <t>Introduzca la fecha de inicio del proceso, en formato dd-mm-aaaa</t>
        </r>
      </text>
    </comment>
    <comment ref="F30" authorId="2" shapeId="0" xr:uid="{D28D0244-6175-4763-8340-533236AB66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3D90E6F3-1562-4230-A216-D7CC4774D824}">
      <text/>
    </comment>
    <comment ref="C32" authorId="2" shapeId="0" xr:uid="{C410C7AD-AAE5-48B1-A728-95072335BFC3}">
      <text>
        <r>
          <rPr>
            <sz val="11"/>
            <color theme="1"/>
            <rFont val="Calibri"/>
            <family val="2"/>
            <scheme val="minor"/>
          </rPr>
          <t>Introduzca la fecha prevista de adjudicación, en formato dd-mm-aaaa</t>
        </r>
      </text>
    </comment>
    <comment ref="F32" authorId="2" shapeId="0" xr:uid="{84D93A15-9147-4A25-9D89-2688209D6CE0}">
      <text/>
    </comment>
    <comment ref="F33" authorId="2" shapeId="0" xr:uid="{8DD67494-EE4C-4F0A-A972-165561546BCB}">
      <text/>
    </comment>
    <comment ref="A35" authorId="2" shapeId="0" xr:uid="{F5FEC613-516E-464F-9BED-F9D9D0EBC66D}">
      <text>
        <r>
          <rPr>
            <sz val="11"/>
            <color theme="1"/>
            <rFont val="Calibri"/>
            <family val="2"/>
            <scheme val="minor"/>
          </rPr>
          <t>Introduzca un codigo UNSPSC</t>
        </r>
      </text>
    </comment>
    <comment ref="B35" authorId="2" shapeId="0" xr:uid="{6423A0F8-6DAB-492C-9973-35C95C70634D}">
      <text>
        <r>
          <rPr>
            <sz val="11"/>
            <color theme="1"/>
            <rFont val="Calibri"/>
            <family val="2"/>
            <scheme val="minor"/>
          </rPr>
          <t>Descripción calculada automáticamente a partir de código del artículo</t>
        </r>
      </text>
    </comment>
    <comment ref="C35" authorId="2" shapeId="0" xr:uid="{DBA4C6F7-117D-4C4F-BB5E-F1C452D8C6B0}">
      <text>
        <r>
          <rPr>
            <sz val="11"/>
            <color theme="1"/>
            <rFont val="Calibri"/>
            <family val="2"/>
            <scheme val="minor"/>
          </rPr>
          <t>Seleccione un valor de la lista</t>
        </r>
      </text>
    </comment>
    <comment ref="D35" authorId="2" shapeId="0" xr:uid="{406D2199-4A27-4CB9-90D2-6B09D33E2A4E}">
      <text>
        <r>
          <rPr>
            <sz val="11"/>
            <color theme="1"/>
            <rFont val="Calibri"/>
            <family val="2"/>
            <scheme val="minor"/>
          </rPr>
          <t>Introduzca un número con dos decimales como máximo. Debe ser igual o mayor a la "Cantidad Real Consumida"</t>
        </r>
      </text>
    </comment>
    <comment ref="E35" authorId="2" shapeId="0" xr:uid="{1DEA5421-1192-4E44-AF46-D24F41998DA9}">
      <text>
        <r>
          <rPr>
            <sz val="11"/>
            <color theme="1"/>
            <rFont val="Calibri"/>
            <family val="2"/>
            <scheme val="minor"/>
          </rPr>
          <t>Introduzca un número con dos decimales como máximo</t>
        </r>
      </text>
    </comment>
    <comment ref="F35" authorId="2" shapeId="0" xr:uid="{6935C487-D7D9-4261-AB4D-3D8FF0ED86C8}">
      <text>
        <r>
          <rPr>
            <sz val="11"/>
            <color theme="1"/>
            <rFont val="Calibri"/>
            <family val="2"/>
            <scheme val="minor"/>
          </rPr>
          <t>Monto calculado automáticamente por el sistema</t>
        </r>
      </text>
    </comment>
    <comment ref="A40" authorId="1" shapeId="0" xr:uid="{F55D1F13-31A8-4D60-B52B-FE0F519F917D}">
      <text>
        <r>
          <rPr>
            <sz val="11"/>
            <color theme="1"/>
            <rFont val="Calibri"/>
            <family val="2"/>
            <scheme val="minor"/>
          </rPr>
          <t>Introducir un texto con el nombre o referencia de la contratación</t>
        </r>
      </text>
    </comment>
    <comment ref="B40" authorId="1" shapeId="0" xr:uid="{0F4D1572-08A6-49E2-9304-0F10F33E7403}">
      <text>
        <r>
          <rPr>
            <sz val="11"/>
            <color theme="1"/>
            <rFont val="Calibri"/>
            <family val="2"/>
            <scheme val="minor"/>
          </rPr>
          <t>Introduzca un texto con la finalidad de la contratación</t>
        </r>
      </text>
    </comment>
    <comment ref="C40" authorId="2" shapeId="0" xr:uid="{18754B0C-AED4-4EB9-804D-B10396BEA3B3}">
      <text>
        <r>
          <rPr>
            <sz val="11"/>
            <color theme="1"/>
            <rFont val="Calibri"/>
            <family val="2"/>
            <scheme val="minor"/>
          </rPr>
          <t>Seleccionar un valor del listado</t>
        </r>
      </text>
    </comment>
    <comment ref="D40" authorId="2" shapeId="0" xr:uid="{688ABF29-A1C2-4108-93C5-D0E18996493E}">
      <text>
        <r>
          <rPr>
            <sz val="11"/>
            <color theme="1"/>
            <rFont val="Calibri"/>
            <family val="2"/>
            <scheme val="minor"/>
          </rPr>
          <t>Seleccione el tipo de procedimiento</t>
        </r>
      </text>
    </comment>
    <comment ref="E40" authorId="2" shapeId="0" xr:uid="{DBF57EA5-5038-4DE6-A434-E095D7F1167C}">
      <text>
        <r>
          <rPr>
            <sz val="11"/>
            <color theme="1"/>
            <rFont val="Calibri"/>
            <family val="2"/>
            <scheme val="minor"/>
          </rPr>
          <t>Seleccione un valor de la lista</t>
        </r>
      </text>
    </comment>
    <comment ref="F40" authorId="2" shapeId="0" xr:uid="{0A4CB0D4-E6C9-4423-A486-B821D5368B2E}">
      <text>
        <r>
          <rPr>
            <sz val="11"/>
            <color theme="1"/>
            <rFont val="Calibri"/>
            <family val="2"/>
            <scheme val="minor"/>
          </rPr>
          <t>Introduzca el código SNIP</t>
        </r>
      </text>
    </comment>
    <comment ref="C41" authorId="2" shapeId="0" xr:uid="{5ABC5F20-0EBE-4BB2-9B84-97C54CC8CD52}">
      <text>
        <r>
          <rPr>
            <sz val="11"/>
            <color theme="1"/>
            <rFont val="Calibri"/>
            <family val="2"/>
            <scheme val="minor"/>
          </rPr>
          <t>Introduzca la fecha de inicio del proceso, en formato dd-mm-aaaa</t>
        </r>
      </text>
    </comment>
    <comment ref="F41" authorId="2" shapeId="0" xr:uid="{663CFA84-AC37-4183-AB2F-A81BB4B864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xr:uid="{AF0CD94B-A47C-4FEA-ABA0-9E016638A1BA}">
      <text/>
    </comment>
    <comment ref="C43" authorId="2" shapeId="0" xr:uid="{F688E7DB-F943-42A7-A6D5-1EF0279FDCAF}">
      <text>
        <r>
          <rPr>
            <sz val="11"/>
            <color theme="1"/>
            <rFont val="Calibri"/>
            <family val="2"/>
            <scheme val="minor"/>
          </rPr>
          <t>Introduzca la fecha prevista de adjudicación, en formato dd-mm-aaaa</t>
        </r>
      </text>
    </comment>
    <comment ref="F43" authorId="2" shapeId="0" xr:uid="{305B5441-1B4F-4D36-BED0-3A1FA9A5F635}">
      <text/>
    </comment>
    <comment ref="F44" authorId="2" shapeId="0" xr:uid="{F5819186-00BE-41A2-9738-93AFB6E9668A}">
      <text/>
    </comment>
    <comment ref="A46" authorId="2" shapeId="0" xr:uid="{21740C4E-81F1-4E74-864A-0AD1E0D3CE7A}">
      <text>
        <r>
          <rPr>
            <sz val="11"/>
            <color theme="1"/>
            <rFont val="Calibri"/>
            <family val="2"/>
            <scheme val="minor"/>
          </rPr>
          <t>Introduzca un codigo UNSPSC</t>
        </r>
      </text>
    </comment>
    <comment ref="B46" authorId="2" shapeId="0" xr:uid="{9F871639-14D4-4326-A76C-DA20A9753EE3}">
      <text>
        <r>
          <rPr>
            <sz val="11"/>
            <color theme="1"/>
            <rFont val="Calibri"/>
            <family val="2"/>
            <scheme val="minor"/>
          </rPr>
          <t>Descripción calculada automáticamente a partir de código del artículo</t>
        </r>
      </text>
    </comment>
    <comment ref="C46" authorId="2" shapeId="0" xr:uid="{0AB59436-FE8E-4E52-A31F-9335E34CACD5}">
      <text>
        <r>
          <rPr>
            <sz val="11"/>
            <color theme="1"/>
            <rFont val="Calibri"/>
            <family val="2"/>
            <scheme val="minor"/>
          </rPr>
          <t>Seleccione un valor de la lista</t>
        </r>
      </text>
    </comment>
    <comment ref="D46" authorId="2" shapeId="0" xr:uid="{D6AC147C-ED79-45AF-B262-E56C30B00B9B}">
      <text>
        <r>
          <rPr>
            <sz val="11"/>
            <color theme="1"/>
            <rFont val="Calibri"/>
            <family val="2"/>
            <scheme val="minor"/>
          </rPr>
          <t>Introduzca un número con dos decimales como máximo. Debe ser igual o mayor a la "Cantidad Real Consumida"</t>
        </r>
      </text>
    </comment>
    <comment ref="E46" authorId="2" shapeId="0" xr:uid="{17FB65D4-81F9-4E02-AA71-6EB6C69CBD92}">
      <text>
        <r>
          <rPr>
            <sz val="11"/>
            <color theme="1"/>
            <rFont val="Calibri"/>
            <family val="2"/>
            <scheme val="minor"/>
          </rPr>
          <t>Introduzca un número con dos decimales como máximo</t>
        </r>
      </text>
    </comment>
    <comment ref="F46" authorId="2" shapeId="0" xr:uid="{5F76DD76-EAF0-40B0-935D-8B2E88EF511E}">
      <text>
        <r>
          <rPr>
            <sz val="11"/>
            <color theme="1"/>
            <rFont val="Calibri"/>
            <family val="2"/>
            <scheme val="minor"/>
          </rPr>
          <t>Monto calculado automáticamente por el sistema</t>
        </r>
      </text>
    </comment>
    <comment ref="A51" authorId="1" shapeId="0" xr:uid="{914A1D43-62C5-45F7-8603-25434C521D94}">
      <text>
        <r>
          <rPr>
            <sz val="11"/>
            <color theme="1"/>
            <rFont val="Calibri"/>
            <family val="2"/>
            <scheme val="minor"/>
          </rPr>
          <t>Introducir un texto con el nombre o referencia de la contratación</t>
        </r>
      </text>
    </comment>
    <comment ref="B51" authorId="1" shapeId="0" xr:uid="{F9CDB6D3-2C59-45B1-8C0B-B349B4CB7CF8}">
      <text>
        <r>
          <rPr>
            <sz val="11"/>
            <color theme="1"/>
            <rFont val="Calibri"/>
            <family val="2"/>
            <scheme val="minor"/>
          </rPr>
          <t>Introduzca un texto con la finalidad de la contratación</t>
        </r>
      </text>
    </comment>
    <comment ref="C51" authorId="2" shapeId="0" xr:uid="{A0F518B3-8001-4494-95DE-AB8E1E0B65E9}">
      <text>
        <r>
          <rPr>
            <sz val="11"/>
            <color theme="1"/>
            <rFont val="Calibri"/>
            <family val="2"/>
            <scheme val="minor"/>
          </rPr>
          <t>Seleccionar un valor del listado</t>
        </r>
      </text>
    </comment>
    <comment ref="D51" authorId="2" shapeId="0" xr:uid="{C40B6857-195E-4B37-8772-4810B2384CED}">
      <text>
        <r>
          <rPr>
            <sz val="11"/>
            <color theme="1"/>
            <rFont val="Calibri"/>
            <family val="2"/>
            <scheme val="minor"/>
          </rPr>
          <t>Seleccione el tipo de procedimiento</t>
        </r>
      </text>
    </comment>
    <comment ref="E51" authorId="2" shapeId="0" xr:uid="{0809BE3D-047B-4333-B55F-989020288DB6}">
      <text>
        <r>
          <rPr>
            <sz val="11"/>
            <color theme="1"/>
            <rFont val="Calibri"/>
            <family val="2"/>
            <scheme val="minor"/>
          </rPr>
          <t>Seleccione un valor de la lista</t>
        </r>
      </text>
    </comment>
    <comment ref="F51" authorId="2" shapeId="0" xr:uid="{5F6C5584-603D-45AE-ADB4-D4E728C095F4}">
      <text>
        <r>
          <rPr>
            <sz val="11"/>
            <color theme="1"/>
            <rFont val="Calibri"/>
            <family val="2"/>
            <scheme val="minor"/>
          </rPr>
          <t>Introduzca el código SNIP</t>
        </r>
      </text>
    </comment>
    <comment ref="C52" authorId="2" shapeId="0" xr:uid="{51F13C47-F879-4808-ACB6-8DEAD0058EDC}">
      <text>
        <r>
          <rPr>
            <sz val="11"/>
            <color theme="1"/>
            <rFont val="Calibri"/>
            <family val="2"/>
            <scheme val="minor"/>
          </rPr>
          <t>Introduzca la fecha de inicio del proceso, en formato dd-mm-aaaa</t>
        </r>
      </text>
    </comment>
    <comment ref="F52" authorId="2" shapeId="0" xr:uid="{4DBC31AA-1B81-4BA4-82A8-B7A8C4D6CB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2" shapeId="0" xr:uid="{5095D6D2-DD8C-4547-B1C1-A43AB460990D}">
      <text/>
    </comment>
    <comment ref="C54" authorId="2" shapeId="0" xr:uid="{BEB7432A-C5E9-4B63-8D1C-DF9C68D10585}">
      <text>
        <r>
          <rPr>
            <sz val="11"/>
            <color theme="1"/>
            <rFont val="Calibri"/>
            <family val="2"/>
            <scheme val="minor"/>
          </rPr>
          <t>Introduzca la fecha prevista de adjudicación, en formato dd-mm-aaaa</t>
        </r>
      </text>
    </comment>
    <comment ref="F54" authorId="2" shapeId="0" xr:uid="{FC5059D7-15C2-44AF-ABBF-17575D3CAF21}">
      <text/>
    </comment>
    <comment ref="F55" authorId="2" shapeId="0" xr:uid="{DAE8CC0B-3001-4534-BA6B-B6CD6D221D66}">
      <text/>
    </comment>
    <comment ref="A57" authorId="2" shapeId="0" xr:uid="{8BD1AB8B-36D8-4BDF-9D67-E76CA4FFB14E}">
      <text>
        <r>
          <rPr>
            <sz val="11"/>
            <color theme="1"/>
            <rFont val="Calibri"/>
            <family val="2"/>
            <scheme val="minor"/>
          </rPr>
          <t>Introduzca un codigo UNSPSC</t>
        </r>
      </text>
    </comment>
    <comment ref="B57" authorId="2" shapeId="0" xr:uid="{EAC2DF70-56DC-486C-80E5-89329EF2CC2F}">
      <text>
        <r>
          <rPr>
            <sz val="11"/>
            <color theme="1"/>
            <rFont val="Calibri"/>
            <family val="2"/>
            <scheme val="minor"/>
          </rPr>
          <t>Descripción calculada automáticamente a partir de código del artículo</t>
        </r>
      </text>
    </comment>
    <comment ref="C57" authorId="2" shapeId="0" xr:uid="{DAE6B579-2BD6-4AF9-B35E-320FAA147F20}">
      <text>
        <r>
          <rPr>
            <sz val="11"/>
            <color theme="1"/>
            <rFont val="Calibri"/>
            <family val="2"/>
            <scheme val="minor"/>
          </rPr>
          <t>Seleccione un valor de la lista</t>
        </r>
      </text>
    </comment>
    <comment ref="D57" authorId="2" shapeId="0" xr:uid="{535F10FF-3617-412A-B876-670D83D1F3CA}">
      <text>
        <r>
          <rPr>
            <sz val="11"/>
            <color theme="1"/>
            <rFont val="Calibri"/>
            <family val="2"/>
            <scheme val="minor"/>
          </rPr>
          <t>Introduzca un número con dos decimales como máximo. Debe ser igual o mayor a la "Cantidad Real Consumida"</t>
        </r>
      </text>
    </comment>
    <comment ref="E57" authorId="2" shapeId="0" xr:uid="{C799D601-7786-4E75-AD14-BBC32BA2D21A}">
      <text>
        <r>
          <rPr>
            <sz val="11"/>
            <color theme="1"/>
            <rFont val="Calibri"/>
            <family val="2"/>
            <scheme val="minor"/>
          </rPr>
          <t>Introduzca un número con dos decimales como máximo</t>
        </r>
      </text>
    </comment>
    <comment ref="F57" authorId="2" shapeId="0" xr:uid="{60D963E1-C2B2-4C25-8BB1-E52C0E777924}">
      <text>
        <r>
          <rPr>
            <sz val="11"/>
            <color theme="1"/>
            <rFont val="Calibri"/>
            <family val="2"/>
            <scheme val="minor"/>
          </rPr>
          <t>Monto calculado automáticamente por el sistema</t>
        </r>
      </text>
    </comment>
    <comment ref="A62" authorId="2" shapeId="0" xr:uid="{4F6B3620-BCA6-4681-81B3-3753D53D787B}">
      <text>
        <r>
          <rPr>
            <sz val="11"/>
            <color theme="1"/>
            <rFont val="Calibri"/>
            <family val="2"/>
            <scheme val="minor"/>
          </rPr>
          <t>Introducir un texto con el nombre o referencia de la contratación</t>
        </r>
      </text>
    </comment>
    <comment ref="B62" authorId="2" shapeId="0" xr:uid="{9F6CFC73-79C8-4E3E-9BDD-5EBC6053FDC9}">
      <text>
        <r>
          <rPr>
            <sz val="11"/>
            <color theme="1"/>
            <rFont val="Calibri"/>
            <family val="2"/>
            <scheme val="minor"/>
          </rPr>
          <t>Introduzca un texto con la finalidad de la contratación</t>
        </r>
      </text>
    </comment>
    <comment ref="C62" authorId="2" shapeId="0" xr:uid="{D729525F-D7DA-46FE-AF49-9FA4C3E27F90}">
      <text>
        <r>
          <rPr>
            <sz val="11"/>
            <color theme="1"/>
            <rFont val="Calibri"/>
            <family val="2"/>
            <scheme val="minor"/>
          </rPr>
          <t>Seleccionar un valor del listado</t>
        </r>
      </text>
    </comment>
    <comment ref="D62" authorId="2" shapeId="0" xr:uid="{C3656B51-6698-4897-8056-33EE281511B4}">
      <text>
        <r>
          <rPr>
            <sz val="11"/>
            <color theme="1"/>
            <rFont val="Calibri"/>
            <family val="2"/>
            <scheme val="minor"/>
          </rPr>
          <t>Seleccione el tipo de procedimiento</t>
        </r>
      </text>
    </comment>
    <comment ref="E62" authorId="2" shapeId="0" xr:uid="{84FB2600-D64A-4AFA-85B1-1968547CB262}">
      <text>
        <r>
          <rPr>
            <sz val="11"/>
            <color theme="1"/>
            <rFont val="Calibri"/>
            <family val="2"/>
            <scheme val="minor"/>
          </rPr>
          <t>Seleccione un valor de la lista</t>
        </r>
      </text>
    </comment>
    <comment ref="F62" authorId="2" shapeId="0" xr:uid="{EAE15139-C71F-4E5F-8770-2169CCB18374}">
      <text>
        <r>
          <rPr>
            <sz val="11"/>
            <color theme="1"/>
            <rFont val="Calibri"/>
            <family val="2"/>
            <scheme val="minor"/>
          </rPr>
          <t>Introduzca el código SNIP</t>
        </r>
      </text>
    </comment>
    <comment ref="C63" authorId="2" shapeId="0" xr:uid="{5663BDC7-9F23-49DE-8667-F9701EB1CF29}">
      <text>
        <r>
          <rPr>
            <sz val="11"/>
            <color theme="1"/>
            <rFont val="Calibri"/>
            <family val="2"/>
            <scheme val="minor"/>
          </rPr>
          <t>Introduzca la fecha de inicio del proceso, en formato dd-mm-aaaa</t>
        </r>
      </text>
    </comment>
    <comment ref="F63" authorId="2" shapeId="0" xr:uid="{B6230DB0-070E-4059-AE27-3CF24A3DAB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2" shapeId="0" xr:uid="{046976C4-05B6-4A36-AFFB-F1F220A2DA52}">
      <text/>
    </comment>
    <comment ref="C65" authorId="2" shapeId="0" xr:uid="{B46C2EA3-B4FC-4AC5-AB04-8B91D02FC85C}">
      <text>
        <r>
          <rPr>
            <sz val="11"/>
            <color theme="1"/>
            <rFont val="Calibri"/>
            <family val="2"/>
            <scheme val="minor"/>
          </rPr>
          <t>Introduzca la fecha prevista de adjudicación, en formato dd-mm-aaaa</t>
        </r>
      </text>
    </comment>
    <comment ref="F65" authorId="2" shapeId="0" xr:uid="{460C135E-8ADF-4D26-A687-A8B3ACF46B49}">
      <text/>
    </comment>
    <comment ref="F66" authorId="2" shapeId="0" xr:uid="{5BFE2D16-1CA7-44A6-83BC-D9C7BC0036C6}">
      <text/>
    </comment>
    <comment ref="A68" authorId="2" shapeId="0" xr:uid="{A65EFC80-64EF-47F9-B95D-D3AF63D0098D}">
      <text>
        <r>
          <rPr>
            <sz val="11"/>
            <color theme="1"/>
            <rFont val="Calibri"/>
            <family val="2"/>
            <scheme val="minor"/>
          </rPr>
          <t>Introduzca un codigo UNSPSC</t>
        </r>
      </text>
    </comment>
    <comment ref="B68" authorId="2" shapeId="0" xr:uid="{33413B66-41D7-4FDA-BADF-BD70B3669071}">
      <text>
        <r>
          <rPr>
            <sz val="11"/>
            <color theme="1"/>
            <rFont val="Calibri"/>
            <family val="2"/>
            <scheme val="minor"/>
          </rPr>
          <t>Descripción calculada automáticamente a partir de código del artículo</t>
        </r>
      </text>
    </comment>
    <comment ref="C68" authorId="2" shapeId="0" xr:uid="{62258F21-CEEB-4FD9-A703-A2B6F41C22F2}">
      <text>
        <r>
          <rPr>
            <sz val="11"/>
            <color theme="1"/>
            <rFont val="Calibri"/>
            <family val="2"/>
            <scheme val="minor"/>
          </rPr>
          <t>Seleccione un valor de la lista</t>
        </r>
      </text>
    </comment>
    <comment ref="D68" authorId="2" shapeId="0" xr:uid="{62A900FC-32D7-4039-B2F6-250C464EBF52}">
      <text>
        <r>
          <rPr>
            <sz val="11"/>
            <color theme="1"/>
            <rFont val="Calibri"/>
            <family val="2"/>
            <scheme val="minor"/>
          </rPr>
          <t>Introduzca un número con dos decimales como máximo. Debe ser igual o mayor a la "Cantidad Real Consumida"</t>
        </r>
      </text>
    </comment>
    <comment ref="E68" authorId="2" shapeId="0" xr:uid="{6680C893-73BC-43D5-BB71-CC7D306520D3}">
      <text>
        <r>
          <rPr>
            <sz val="11"/>
            <color theme="1"/>
            <rFont val="Calibri"/>
            <family val="2"/>
            <scheme val="minor"/>
          </rPr>
          <t>Introduzca un número con dos decimales como máximo</t>
        </r>
      </text>
    </comment>
    <comment ref="F68" authorId="2" shapeId="0" xr:uid="{F10C61F4-0F01-48B7-B734-3E569F3AD855}">
      <text>
        <r>
          <rPr>
            <sz val="11"/>
            <color theme="1"/>
            <rFont val="Calibri"/>
            <family val="2"/>
            <scheme val="minor"/>
          </rPr>
          <t>Monto calculado automáticamente por el sistema</t>
        </r>
      </text>
    </comment>
    <comment ref="A73" authorId="2" shapeId="0" xr:uid="{8A1C1A7D-1F1A-487C-8B89-20E0E47968AB}">
      <text>
        <r>
          <rPr>
            <sz val="11"/>
            <color theme="1"/>
            <rFont val="Calibri"/>
            <family val="2"/>
            <scheme val="minor"/>
          </rPr>
          <t>Introducir un texto con el nombre o referencia de la contratación</t>
        </r>
      </text>
    </comment>
    <comment ref="B73" authorId="2" shapeId="0" xr:uid="{98D1B642-F776-41B2-ABD2-55C9D70334BA}">
      <text>
        <r>
          <rPr>
            <sz val="11"/>
            <color theme="1"/>
            <rFont val="Calibri"/>
            <family val="2"/>
            <scheme val="minor"/>
          </rPr>
          <t>Introduzca un texto con la finalidad de la contratación</t>
        </r>
      </text>
    </comment>
    <comment ref="C73" authorId="2" shapeId="0" xr:uid="{559CC350-B3DE-4FC8-9E5B-D3F53A6BBAFB}">
      <text>
        <r>
          <rPr>
            <sz val="11"/>
            <color theme="1"/>
            <rFont val="Calibri"/>
            <family val="2"/>
            <scheme val="minor"/>
          </rPr>
          <t>Seleccionar un valor del listado</t>
        </r>
      </text>
    </comment>
    <comment ref="D73" authorId="2" shapeId="0" xr:uid="{01B72DA1-2F00-476A-9C98-4A983C342C5E}">
      <text>
        <r>
          <rPr>
            <sz val="11"/>
            <color theme="1"/>
            <rFont val="Calibri"/>
            <family val="2"/>
            <scheme val="minor"/>
          </rPr>
          <t>Seleccione el tipo de procedimiento</t>
        </r>
      </text>
    </comment>
    <comment ref="E73" authorId="2" shapeId="0" xr:uid="{F30E7891-5F0C-44DC-8488-FAE64F3EB272}">
      <text>
        <r>
          <rPr>
            <sz val="11"/>
            <color theme="1"/>
            <rFont val="Calibri"/>
            <family val="2"/>
            <scheme val="minor"/>
          </rPr>
          <t>Seleccione un valor de la lista</t>
        </r>
      </text>
    </comment>
    <comment ref="F73" authorId="2" shapeId="0" xr:uid="{3AB51AFE-0873-439C-A80E-B1AF8C8FD2C4}">
      <text>
        <r>
          <rPr>
            <sz val="11"/>
            <color theme="1"/>
            <rFont val="Calibri"/>
            <family val="2"/>
            <scheme val="minor"/>
          </rPr>
          <t>Introduzca el código SNIP</t>
        </r>
      </text>
    </comment>
    <comment ref="C74" authorId="2" shapeId="0" xr:uid="{7F8680FC-778D-4912-9FAA-B2A3D2D08906}">
      <text>
        <r>
          <rPr>
            <sz val="11"/>
            <color theme="1"/>
            <rFont val="Calibri"/>
            <family val="2"/>
            <scheme val="minor"/>
          </rPr>
          <t>Introduzca la fecha de inicio del proceso, en formato dd-mm-aaaa</t>
        </r>
      </text>
    </comment>
    <comment ref="F74" authorId="2" shapeId="0" xr:uid="{779655C1-24BB-4558-BDC8-471CB90BB5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2" shapeId="0" xr:uid="{266C58C5-E031-42EE-8926-2EAC2568DA5E}">
      <text/>
    </comment>
    <comment ref="C76" authorId="2" shapeId="0" xr:uid="{7241C3E9-42CB-4779-AD55-93146AC83F9D}">
      <text>
        <r>
          <rPr>
            <sz val="11"/>
            <color theme="1"/>
            <rFont val="Calibri"/>
            <family val="2"/>
            <scheme val="minor"/>
          </rPr>
          <t>Introduzca la fecha prevista de adjudicación, en formato dd-mm-aaaa</t>
        </r>
      </text>
    </comment>
    <comment ref="F76" authorId="2" shapeId="0" xr:uid="{7C39ACC1-D40B-4899-AB50-40632FD33694}">
      <text/>
    </comment>
    <comment ref="F77" authorId="2" shapeId="0" xr:uid="{4A0B0EC9-5458-4203-9DB1-375D8461968C}">
      <text/>
    </comment>
    <comment ref="A79" authorId="2" shapeId="0" xr:uid="{0A97B9A7-B67B-496B-AB71-2A53E4EBBBF9}">
      <text>
        <r>
          <rPr>
            <sz val="11"/>
            <color theme="1"/>
            <rFont val="Calibri"/>
            <family val="2"/>
            <scheme val="minor"/>
          </rPr>
          <t>Introduzca un codigo UNSPSC</t>
        </r>
      </text>
    </comment>
    <comment ref="B79" authorId="2" shapeId="0" xr:uid="{604F2A36-2041-41C8-A4EB-306A78556006}">
      <text>
        <r>
          <rPr>
            <sz val="11"/>
            <color theme="1"/>
            <rFont val="Calibri"/>
            <family val="2"/>
            <scheme val="minor"/>
          </rPr>
          <t>Descripción calculada automáticamente a partir de código del artículo</t>
        </r>
      </text>
    </comment>
    <comment ref="C79" authorId="2" shapeId="0" xr:uid="{DB53BACE-A128-49DE-A2FD-17AE49130427}">
      <text>
        <r>
          <rPr>
            <sz val="11"/>
            <color theme="1"/>
            <rFont val="Calibri"/>
            <family val="2"/>
            <scheme val="minor"/>
          </rPr>
          <t>Seleccione un valor de la lista</t>
        </r>
      </text>
    </comment>
    <comment ref="D79" authorId="2" shapeId="0" xr:uid="{7BE63C2F-ABDB-4A6E-B056-51A56AC760EF}">
      <text>
        <r>
          <rPr>
            <sz val="11"/>
            <color theme="1"/>
            <rFont val="Calibri"/>
            <family val="2"/>
            <scheme val="minor"/>
          </rPr>
          <t>Introduzca un número con dos decimales como máximo. Debe ser igual o mayor a la "Cantidad Real Consumida"</t>
        </r>
      </text>
    </comment>
    <comment ref="E79" authorId="2" shapeId="0" xr:uid="{5ED063F5-2DFE-4E86-976A-C39A0FB45D60}">
      <text>
        <r>
          <rPr>
            <sz val="11"/>
            <color theme="1"/>
            <rFont val="Calibri"/>
            <family val="2"/>
            <scheme val="minor"/>
          </rPr>
          <t>Introduzca un número con dos decimales como máximo</t>
        </r>
      </text>
    </comment>
    <comment ref="F79" authorId="2" shapeId="0" xr:uid="{40CD9253-D0AB-4B11-8EA2-6DA2733CAF9D}">
      <text>
        <r>
          <rPr>
            <sz val="11"/>
            <color theme="1"/>
            <rFont val="Calibri"/>
            <family val="2"/>
            <scheme val="minor"/>
          </rPr>
          <t>Monto calculado automáticamente por el sistema</t>
        </r>
      </text>
    </comment>
    <comment ref="A84" authorId="2" shapeId="0" xr:uid="{04786A29-3395-4A18-952C-22968932F449}">
      <text>
        <r>
          <rPr>
            <sz val="11"/>
            <color theme="1"/>
            <rFont val="Calibri"/>
            <family val="2"/>
            <scheme val="minor"/>
          </rPr>
          <t>Introducir un texto con el nombre o referencia de la contratación</t>
        </r>
      </text>
    </comment>
    <comment ref="B84" authorId="2" shapeId="0" xr:uid="{DF6A2D8A-BD81-4816-BF37-347A12FD9905}">
      <text>
        <r>
          <rPr>
            <sz val="11"/>
            <color theme="1"/>
            <rFont val="Calibri"/>
            <family val="2"/>
            <scheme val="minor"/>
          </rPr>
          <t>Introduzca un texto con la finalidad de la contratación</t>
        </r>
      </text>
    </comment>
    <comment ref="C84" authorId="2" shapeId="0" xr:uid="{B2ECFB4A-14B9-4E1E-A661-DF69E8F23BBF}">
      <text>
        <r>
          <rPr>
            <sz val="11"/>
            <color theme="1"/>
            <rFont val="Calibri"/>
            <family val="2"/>
            <scheme val="minor"/>
          </rPr>
          <t>Seleccionar un valor del listado</t>
        </r>
      </text>
    </comment>
    <comment ref="D84" authorId="2" shapeId="0" xr:uid="{8EE88B67-2C30-4BCD-BE4E-2FAB7A9DEB07}">
      <text>
        <r>
          <rPr>
            <sz val="11"/>
            <color theme="1"/>
            <rFont val="Calibri"/>
            <family val="2"/>
            <scheme val="minor"/>
          </rPr>
          <t>Seleccione el tipo de procedimiento</t>
        </r>
      </text>
    </comment>
    <comment ref="E84" authorId="2" shapeId="0" xr:uid="{9A89044A-02E1-4037-A9AC-EA1229768E30}">
      <text>
        <r>
          <rPr>
            <sz val="11"/>
            <color theme="1"/>
            <rFont val="Calibri"/>
            <family val="2"/>
            <scheme val="minor"/>
          </rPr>
          <t>Seleccione un valor de la lista</t>
        </r>
      </text>
    </comment>
    <comment ref="F84" authorId="2" shapeId="0" xr:uid="{2376EBBA-5606-49C9-AFB9-F2285C265592}">
      <text>
        <r>
          <rPr>
            <sz val="11"/>
            <color theme="1"/>
            <rFont val="Calibri"/>
            <family val="2"/>
            <scheme val="minor"/>
          </rPr>
          <t>Introduzca el código SNIP</t>
        </r>
      </text>
    </comment>
    <comment ref="C85" authorId="2" shapeId="0" xr:uid="{71FF6295-55AD-4DD5-901C-BAAEC4D7E3D7}">
      <text>
        <r>
          <rPr>
            <sz val="11"/>
            <color theme="1"/>
            <rFont val="Calibri"/>
            <family val="2"/>
            <scheme val="minor"/>
          </rPr>
          <t>Introduzca la fecha de inicio del proceso, en formato dd-mm-aaaa</t>
        </r>
      </text>
    </comment>
    <comment ref="F85" authorId="2" shapeId="0" xr:uid="{1B729202-278A-4A19-BD47-1828C503C7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2" shapeId="0" xr:uid="{AD8222EA-B964-43AD-980E-9A1233DD7647}">
      <text/>
    </comment>
    <comment ref="C87" authorId="2" shapeId="0" xr:uid="{57C6B556-58BF-4153-A140-7DD69CDBE737}">
      <text>
        <r>
          <rPr>
            <sz val="11"/>
            <color theme="1"/>
            <rFont val="Calibri"/>
            <family val="2"/>
            <scheme val="minor"/>
          </rPr>
          <t>Introduzca la fecha prevista de adjudicación, en formato dd-mm-aaaa</t>
        </r>
      </text>
    </comment>
    <comment ref="F87" authorId="2" shapeId="0" xr:uid="{5C415EFA-864E-4F9E-8F77-19AC351580DD}">
      <text/>
    </comment>
    <comment ref="F88" authorId="2" shapeId="0" xr:uid="{C8BCE705-BBB5-407C-B7EF-276C00036C48}">
      <text/>
    </comment>
    <comment ref="A90" authorId="2" shapeId="0" xr:uid="{E14CA107-DE54-477D-A7DE-B70549039C86}">
      <text>
        <r>
          <rPr>
            <sz val="11"/>
            <color theme="1"/>
            <rFont val="Calibri"/>
            <family val="2"/>
            <scheme val="minor"/>
          </rPr>
          <t>Introduzca un codigo UNSPSC</t>
        </r>
      </text>
    </comment>
    <comment ref="B90" authorId="2" shapeId="0" xr:uid="{401A1365-64B2-4C79-9412-4D3DE7272E82}">
      <text>
        <r>
          <rPr>
            <sz val="11"/>
            <color theme="1"/>
            <rFont val="Calibri"/>
            <family val="2"/>
            <scheme val="minor"/>
          </rPr>
          <t>Descripción calculada automáticamente a partir de código del artículo</t>
        </r>
      </text>
    </comment>
    <comment ref="C90" authorId="2" shapeId="0" xr:uid="{698AF058-C260-40F9-8DA5-5CAE725C5F9C}">
      <text>
        <r>
          <rPr>
            <sz val="11"/>
            <color theme="1"/>
            <rFont val="Calibri"/>
            <family val="2"/>
            <scheme val="minor"/>
          </rPr>
          <t>Seleccione un valor de la lista</t>
        </r>
      </text>
    </comment>
    <comment ref="D90" authorId="2" shapeId="0" xr:uid="{FC60F2DB-7563-4E4D-A5DF-32C8E2DBD02D}">
      <text>
        <r>
          <rPr>
            <sz val="11"/>
            <color theme="1"/>
            <rFont val="Calibri"/>
            <family val="2"/>
            <scheme val="minor"/>
          </rPr>
          <t>Introduzca un número con dos decimales como máximo. Debe ser igual o mayor a la "Cantidad Real Consumida"</t>
        </r>
      </text>
    </comment>
    <comment ref="E90" authorId="2" shapeId="0" xr:uid="{58B1D8A5-37BA-4D35-B2FC-45FC6EF14CCE}">
      <text>
        <r>
          <rPr>
            <sz val="11"/>
            <color theme="1"/>
            <rFont val="Calibri"/>
            <family val="2"/>
            <scheme val="minor"/>
          </rPr>
          <t>Introduzca un número con dos decimales como máximo</t>
        </r>
      </text>
    </comment>
    <comment ref="F90" authorId="2" shapeId="0" xr:uid="{07B46E07-3BDE-48B8-8559-8C907A131F3C}">
      <text>
        <r>
          <rPr>
            <sz val="11"/>
            <color theme="1"/>
            <rFont val="Calibri"/>
            <family val="2"/>
            <scheme val="minor"/>
          </rPr>
          <t>Monto calculado automáticamente por el sistema</t>
        </r>
      </text>
    </comment>
    <comment ref="A95" authorId="2" shapeId="0" xr:uid="{2037E9CE-FD59-42D0-AA52-DB8368905B6C}">
      <text>
        <r>
          <rPr>
            <sz val="11"/>
            <color theme="1"/>
            <rFont val="Calibri"/>
            <family val="2"/>
            <scheme val="minor"/>
          </rPr>
          <t>Introducir un texto con el nombre o referencia de la contratación</t>
        </r>
      </text>
    </comment>
    <comment ref="B95" authorId="2" shapeId="0" xr:uid="{5D1F06EA-7853-4679-9E0E-035026BCCC3A}">
      <text>
        <r>
          <rPr>
            <sz val="11"/>
            <color theme="1"/>
            <rFont val="Calibri"/>
            <family val="2"/>
            <scheme val="minor"/>
          </rPr>
          <t>Introduzca un texto con la finalidad de la contratación</t>
        </r>
      </text>
    </comment>
    <comment ref="C95" authorId="2" shapeId="0" xr:uid="{1FCACB81-0885-4C80-B002-D1495C8975B4}">
      <text>
        <r>
          <rPr>
            <sz val="11"/>
            <color theme="1"/>
            <rFont val="Calibri"/>
            <family val="2"/>
            <scheme val="minor"/>
          </rPr>
          <t>Seleccionar un valor del listado</t>
        </r>
      </text>
    </comment>
    <comment ref="D95" authorId="2" shapeId="0" xr:uid="{3B3A802A-31D0-4D41-9EDB-5FE5B91FDFB5}">
      <text>
        <r>
          <rPr>
            <sz val="11"/>
            <color theme="1"/>
            <rFont val="Calibri"/>
            <family val="2"/>
            <scheme val="minor"/>
          </rPr>
          <t>Seleccione el tipo de procedimiento</t>
        </r>
      </text>
    </comment>
    <comment ref="E95" authorId="2" shapeId="0" xr:uid="{52CB20C3-C429-4FF8-A6A9-B956E23EDF99}">
      <text>
        <r>
          <rPr>
            <sz val="11"/>
            <color theme="1"/>
            <rFont val="Calibri"/>
            <family val="2"/>
            <scheme val="minor"/>
          </rPr>
          <t>Seleccione un valor de la lista</t>
        </r>
      </text>
    </comment>
    <comment ref="F95" authorId="2" shapeId="0" xr:uid="{761C2965-0694-4F4E-A65A-282CCA5499F9}">
      <text>
        <r>
          <rPr>
            <sz val="11"/>
            <color theme="1"/>
            <rFont val="Calibri"/>
            <family val="2"/>
            <scheme val="minor"/>
          </rPr>
          <t>Introduzca el código SNIP</t>
        </r>
      </text>
    </comment>
    <comment ref="C96" authorId="2" shapeId="0" xr:uid="{AC7FD411-747B-42CE-9BF1-1AB45FFB22BB}">
      <text>
        <r>
          <rPr>
            <sz val="11"/>
            <color theme="1"/>
            <rFont val="Calibri"/>
            <family val="2"/>
            <scheme val="minor"/>
          </rPr>
          <t>Introduzca la fecha de inicio del proceso, en formato dd-mm-aaaa</t>
        </r>
      </text>
    </comment>
    <comment ref="F96" authorId="2" shapeId="0" xr:uid="{1C971AC0-EDAE-47C5-B8D9-72A5EE8E49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2" shapeId="0" xr:uid="{282702C0-CE63-4D9B-9E6A-730A86F5565A}">
      <text/>
    </comment>
    <comment ref="C98" authorId="2" shapeId="0" xr:uid="{B2185BD8-2113-4091-8261-26D0A76B2C66}">
      <text>
        <r>
          <rPr>
            <sz val="11"/>
            <color theme="1"/>
            <rFont val="Calibri"/>
            <family val="2"/>
            <scheme val="minor"/>
          </rPr>
          <t>Introduzca la fecha prevista de adjudicación, en formato dd-mm-aaaa</t>
        </r>
      </text>
    </comment>
    <comment ref="F98" authorId="2" shapeId="0" xr:uid="{5D2BBBCC-E383-46FE-8C9D-4A63388B7EC6}">
      <text/>
    </comment>
    <comment ref="F99" authorId="2" shapeId="0" xr:uid="{1B0B1500-60ED-4E1E-93C3-5A1DD8546D8F}">
      <text/>
    </comment>
    <comment ref="A101" authorId="2" shapeId="0" xr:uid="{8867F869-2A4F-4412-A786-0A4D665D4F33}">
      <text>
        <r>
          <rPr>
            <sz val="11"/>
            <color theme="1"/>
            <rFont val="Calibri"/>
            <family val="2"/>
            <scheme val="minor"/>
          </rPr>
          <t>Introduzca un codigo UNSPSC</t>
        </r>
      </text>
    </comment>
    <comment ref="B101" authorId="2" shapeId="0" xr:uid="{25751F5F-91E3-496A-8F72-A44435B6F068}">
      <text>
        <r>
          <rPr>
            <sz val="11"/>
            <color theme="1"/>
            <rFont val="Calibri"/>
            <family val="2"/>
            <scheme val="minor"/>
          </rPr>
          <t>Descripción calculada automáticamente a partir de código del artículo</t>
        </r>
      </text>
    </comment>
    <comment ref="C101" authorId="2" shapeId="0" xr:uid="{11D5C66A-6065-4FB0-8703-DBB25E25AA81}">
      <text>
        <r>
          <rPr>
            <sz val="11"/>
            <color theme="1"/>
            <rFont val="Calibri"/>
            <family val="2"/>
            <scheme val="minor"/>
          </rPr>
          <t>Seleccione un valor de la lista</t>
        </r>
      </text>
    </comment>
    <comment ref="D101" authorId="2" shapeId="0" xr:uid="{4A7D17FD-ED3C-4374-9AFB-EE8C38F2C4C9}">
      <text>
        <r>
          <rPr>
            <sz val="11"/>
            <color theme="1"/>
            <rFont val="Calibri"/>
            <family val="2"/>
            <scheme val="minor"/>
          </rPr>
          <t>Introduzca un número con dos decimales como máximo. Debe ser igual o mayor a la "Cantidad Real Consumida"</t>
        </r>
      </text>
    </comment>
    <comment ref="E101" authorId="2" shapeId="0" xr:uid="{344F9BB7-0A0E-44FF-B26F-FE858BDCDE06}">
      <text>
        <r>
          <rPr>
            <sz val="11"/>
            <color theme="1"/>
            <rFont val="Calibri"/>
            <family val="2"/>
            <scheme val="minor"/>
          </rPr>
          <t>Introduzca un número con dos decimales como máximo</t>
        </r>
      </text>
    </comment>
    <comment ref="F101" authorId="2" shapeId="0" xr:uid="{8B428B18-780F-44E3-9264-EF6A5F3CC104}">
      <text>
        <r>
          <rPr>
            <sz val="11"/>
            <color theme="1"/>
            <rFont val="Calibri"/>
            <family val="2"/>
            <scheme val="minor"/>
          </rPr>
          <t>Monto calculado automáticamente por el sistema</t>
        </r>
      </text>
    </comment>
    <comment ref="A106" authorId="2" shapeId="0" xr:uid="{0F0E35EB-BBE3-402B-8369-27A6D031199C}">
      <text>
        <r>
          <rPr>
            <sz val="11"/>
            <color theme="1"/>
            <rFont val="Calibri"/>
            <family val="2"/>
            <scheme val="minor"/>
          </rPr>
          <t>Introducir un texto con el nombre o referencia de la contratación</t>
        </r>
      </text>
    </comment>
    <comment ref="B106" authorId="2" shapeId="0" xr:uid="{507B7209-305D-4EE5-BB35-F02C1EAA92A9}">
      <text>
        <r>
          <rPr>
            <sz val="11"/>
            <color theme="1"/>
            <rFont val="Calibri"/>
            <family val="2"/>
            <scheme val="minor"/>
          </rPr>
          <t>Introduzca un texto con la finalidad de la contratación</t>
        </r>
      </text>
    </comment>
    <comment ref="C106" authorId="2" shapeId="0" xr:uid="{97AEFC42-B33D-4E90-A66E-0D3FAF321F10}">
      <text>
        <r>
          <rPr>
            <sz val="11"/>
            <color theme="1"/>
            <rFont val="Calibri"/>
            <family val="2"/>
            <scheme val="minor"/>
          </rPr>
          <t>Seleccionar un valor del listado</t>
        </r>
      </text>
    </comment>
    <comment ref="D106" authorId="2" shapeId="0" xr:uid="{E3A6CBD0-786D-4022-9CCF-FD12DE6E950D}">
      <text>
        <r>
          <rPr>
            <sz val="11"/>
            <color theme="1"/>
            <rFont val="Calibri"/>
            <family val="2"/>
            <scheme val="minor"/>
          </rPr>
          <t>Seleccione el tipo de procedimiento</t>
        </r>
      </text>
    </comment>
    <comment ref="E106" authorId="2" shapeId="0" xr:uid="{8248DB16-0079-412F-B502-B968B8709A72}">
      <text>
        <r>
          <rPr>
            <sz val="11"/>
            <color theme="1"/>
            <rFont val="Calibri"/>
            <family val="2"/>
            <scheme val="minor"/>
          </rPr>
          <t>Seleccione un valor de la lista</t>
        </r>
      </text>
    </comment>
    <comment ref="F106" authorId="2" shapeId="0" xr:uid="{0AFEF126-9297-416F-89B5-FBDE3E302E28}">
      <text>
        <r>
          <rPr>
            <sz val="11"/>
            <color theme="1"/>
            <rFont val="Calibri"/>
            <family val="2"/>
            <scheme val="minor"/>
          </rPr>
          <t>Introduzca el código SNIP</t>
        </r>
      </text>
    </comment>
    <comment ref="C107" authorId="2" shapeId="0" xr:uid="{5262E9ED-6E9D-4372-88C8-03C05B245302}">
      <text>
        <r>
          <rPr>
            <sz val="11"/>
            <color theme="1"/>
            <rFont val="Calibri"/>
            <family val="2"/>
            <scheme val="minor"/>
          </rPr>
          <t>Introduzca la fecha de inicio del proceso, en formato dd-mm-aaaa</t>
        </r>
      </text>
    </comment>
    <comment ref="F107" authorId="2" shapeId="0" xr:uid="{2B752B6C-37CF-4D2D-B444-04ADF121DC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2" shapeId="0" xr:uid="{F94B55C3-29BD-45A8-A531-787726524130}">
      <text/>
    </comment>
    <comment ref="C109" authorId="2" shapeId="0" xr:uid="{73ED99E8-0B16-4D02-B6F9-8ACD62883CE6}">
      <text>
        <r>
          <rPr>
            <sz val="11"/>
            <color theme="1"/>
            <rFont val="Calibri"/>
            <family val="2"/>
            <scheme val="minor"/>
          </rPr>
          <t>Introduzca la fecha prevista de adjudicación, en formato dd-mm-aaaa</t>
        </r>
      </text>
    </comment>
    <comment ref="F109" authorId="2" shapeId="0" xr:uid="{0B224FAC-919F-4DE9-9169-09934BFFA839}">
      <text/>
    </comment>
    <comment ref="F110" authorId="2" shapeId="0" xr:uid="{CB6090B2-3DAA-4452-8E0E-67ACE9AB92C1}">
      <text/>
    </comment>
    <comment ref="A112" authorId="2" shapeId="0" xr:uid="{3FFD1BA4-C2FC-4B7C-9704-75A9F1C246F3}">
      <text>
        <r>
          <rPr>
            <sz val="11"/>
            <color theme="1"/>
            <rFont val="Calibri"/>
            <family val="2"/>
            <scheme val="minor"/>
          </rPr>
          <t>Introduzca un codigo UNSPSC</t>
        </r>
      </text>
    </comment>
    <comment ref="B112" authorId="2" shapeId="0" xr:uid="{033F562F-59F8-497F-B5FF-9D3E8639F37C}">
      <text>
        <r>
          <rPr>
            <sz val="11"/>
            <color theme="1"/>
            <rFont val="Calibri"/>
            <family val="2"/>
            <scheme val="minor"/>
          </rPr>
          <t>Descripción calculada automáticamente a partir de código del artículo</t>
        </r>
      </text>
    </comment>
    <comment ref="C112" authorId="2" shapeId="0" xr:uid="{0D4427B5-CA70-4321-99B9-69DF5BE55F07}">
      <text>
        <r>
          <rPr>
            <sz val="11"/>
            <color theme="1"/>
            <rFont val="Calibri"/>
            <family val="2"/>
            <scheme val="minor"/>
          </rPr>
          <t>Seleccione un valor de la lista</t>
        </r>
      </text>
    </comment>
    <comment ref="D112" authorId="2" shapeId="0" xr:uid="{D9A381F3-E86D-4D8E-9083-B894F1CFA97E}">
      <text>
        <r>
          <rPr>
            <sz val="11"/>
            <color theme="1"/>
            <rFont val="Calibri"/>
            <family val="2"/>
            <scheme val="minor"/>
          </rPr>
          <t>Introduzca un número con dos decimales como máximo. Debe ser igual o mayor a la "Cantidad Real Consumida"</t>
        </r>
      </text>
    </comment>
    <comment ref="E112" authorId="2" shapeId="0" xr:uid="{A3131257-7B60-4CA8-B493-AE91CBD74BFF}">
      <text>
        <r>
          <rPr>
            <sz val="11"/>
            <color theme="1"/>
            <rFont val="Calibri"/>
            <family val="2"/>
            <scheme val="minor"/>
          </rPr>
          <t>Introduzca un número con dos decimales como máximo</t>
        </r>
      </text>
    </comment>
    <comment ref="F112" authorId="2" shapeId="0" xr:uid="{B7912E4F-3A41-489F-95AD-DCB8B31B2409}">
      <text>
        <r>
          <rPr>
            <sz val="11"/>
            <color theme="1"/>
            <rFont val="Calibri"/>
            <family val="2"/>
            <scheme val="minor"/>
          </rPr>
          <t>Monto calculado automáticamente por el sistema</t>
        </r>
      </text>
    </comment>
    <comment ref="A117" authorId="2" shapeId="0" xr:uid="{D50F1A9C-9FC8-4CA3-874F-357A5577B048}">
      <text>
        <r>
          <rPr>
            <sz val="11"/>
            <color theme="1"/>
            <rFont val="Calibri"/>
            <family val="2"/>
            <scheme val="minor"/>
          </rPr>
          <t>Introducir un texto con el nombre o referencia de la contratación</t>
        </r>
      </text>
    </comment>
    <comment ref="B117" authorId="2" shapeId="0" xr:uid="{416974A6-AAD0-4593-87AF-595C251E2CB4}">
      <text>
        <r>
          <rPr>
            <sz val="11"/>
            <color theme="1"/>
            <rFont val="Calibri"/>
            <family val="2"/>
            <scheme val="minor"/>
          </rPr>
          <t>Introduzca un texto con la finalidad de la contratación</t>
        </r>
      </text>
    </comment>
    <comment ref="C117" authorId="2" shapeId="0" xr:uid="{1D094139-C5A7-4690-92D4-A702257C717A}">
      <text>
        <r>
          <rPr>
            <sz val="11"/>
            <color theme="1"/>
            <rFont val="Calibri"/>
            <family val="2"/>
            <scheme val="minor"/>
          </rPr>
          <t>Seleccionar un valor del listado</t>
        </r>
      </text>
    </comment>
    <comment ref="D117" authorId="2" shapeId="0" xr:uid="{DA03149B-E28D-4F4F-B13B-E73827A88101}">
      <text>
        <r>
          <rPr>
            <sz val="11"/>
            <color theme="1"/>
            <rFont val="Calibri"/>
            <family val="2"/>
            <scheme val="minor"/>
          </rPr>
          <t>Seleccione el tipo de procedimiento</t>
        </r>
      </text>
    </comment>
    <comment ref="E117" authorId="2" shapeId="0" xr:uid="{2D2ADE50-AD24-4B06-B8AC-3513B1272966}">
      <text>
        <r>
          <rPr>
            <sz val="11"/>
            <color theme="1"/>
            <rFont val="Calibri"/>
            <family val="2"/>
            <scheme val="minor"/>
          </rPr>
          <t>Seleccione un valor de la lista</t>
        </r>
      </text>
    </comment>
    <comment ref="F117" authorId="2" shapeId="0" xr:uid="{9EA58688-46E8-4659-AF23-2DC3DEB2BB48}">
      <text>
        <r>
          <rPr>
            <sz val="11"/>
            <color theme="1"/>
            <rFont val="Calibri"/>
            <family val="2"/>
            <scheme val="minor"/>
          </rPr>
          <t>Introduzca el código SNIP</t>
        </r>
      </text>
    </comment>
    <comment ref="C118" authorId="2" shapeId="0" xr:uid="{413B97D1-ECF8-46D0-9319-321428949D02}">
      <text>
        <r>
          <rPr>
            <sz val="11"/>
            <color theme="1"/>
            <rFont val="Calibri"/>
            <family val="2"/>
            <scheme val="minor"/>
          </rPr>
          <t>Introduzca la fecha de inicio del proceso, en formato dd-mm-aaaa</t>
        </r>
      </text>
    </comment>
    <comment ref="F118" authorId="2" shapeId="0" xr:uid="{BB26D500-B53A-4ADD-8802-5FDBA303A4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2" shapeId="0" xr:uid="{8F48E327-58A5-4866-96EC-0B96282725F1}">
      <text/>
    </comment>
    <comment ref="C120" authorId="2" shapeId="0" xr:uid="{02BF864C-EDB4-4C96-9482-9F051CCA3F94}">
      <text>
        <r>
          <rPr>
            <sz val="11"/>
            <color theme="1"/>
            <rFont val="Calibri"/>
            <family val="2"/>
            <scheme val="minor"/>
          </rPr>
          <t>Introduzca la fecha prevista de adjudicación, en formato dd-mm-aaaa</t>
        </r>
      </text>
    </comment>
    <comment ref="F120" authorId="2" shapeId="0" xr:uid="{24CEF7A1-6A3A-4351-A8EE-9C8AB59A00D6}">
      <text/>
    </comment>
    <comment ref="F121" authorId="2" shapeId="0" xr:uid="{57F7250E-54CC-4931-B9BF-545E5571DB97}">
      <text/>
    </comment>
    <comment ref="A123" authorId="2" shapeId="0" xr:uid="{074191C3-2FCA-48BF-924B-9CA6B29B07BD}">
      <text>
        <r>
          <rPr>
            <sz val="11"/>
            <color theme="1"/>
            <rFont val="Calibri"/>
            <family val="2"/>
            <scheme val="minor"/>
          </rPr>
          <t>Introduzca un codigo UNSPSC</t>
        </r>
      </text>
    </comment>
    <comment ref="B123" authorId="2" shapeId="0" xr:uid="{40256ADD-B5DA-4712-BD7F-A6DE94089DA3}">
      <text>
        <r>
          <rPr>
            <sz val="11"/>
            <color theme="1"/>
            <rFont val="Calibri"/>
            <family val="2"/>
            <scheme val="minor"/>
          </rPr>
          <t>Descripción calculada automáticamente a partir de código del artículo</t>
        </r>
      </text>
    </comment>
    <comment ref="C123" authorId="2" shapeId="0" xr:uid="{DDD7AC95-56BF-435D-89BF-4FC03515463D}">
      <text>
        <r>
          <rPr>
            <sz val="11"/>
            <color theme="1"/>
            <rFont val="Calibri"/>
            <family val="2"/>
            <scheme val="minor"/>
          </rPr>
          <t>Seleccione un valor de la lista</t>
        </r>
      </text>
    </comment>
    <comment ref="D123" authorId="2" shapeId="0" xr:uid="{7AF8541F-6671-4967-9FBC-BB3363A6F3FE}">
      <text>
        <r>
          <rPr>
            <sz val="11"/>
            <color theme="1"/>
            <rFont val="Calibri"/>
            <family val="2"/>
            <scheme val="minor"/>
          </rPr>
          <t>Introduzca un número con dos decimales como máximo. Debe ser igual o mayor a la "Cantidad Real Consumida"</t>
        </r>
      </text>
    </comment>
    <comment ref="E123" authorId="2" shapeId="0" xr:uid="{814D004C-994D-4E7E-B9BB-F78FAC958A46}">
      <text>
        <r>
          <rPr>
            <sz val="11"/>
            <color theme="1"/>
            <rFont val="Calibri"/>
            <family val="2"/>
            <scheme val="minor"/>
          </rPr>
          <t>Introduzca un número con dos decimales como máximo</t>
        </r>
      </text>
    </comment>
    <comment ref="F123" authorId="2" shapeId="0" xr:uid="{E6815C7D-5815-4546-8662-6AD7B04F00D4}">
      <text>
        <r>
          <rPr>
            <sz val="11"/>
            <color theme="1"/>
            <rFont val="Calibri"/>
            <family val="2"/>
            <scheme val="minor"/>
          </rPr>
          <t>Monto calculado automáticamente por el sistema</t>
        </r>
      </text>
    </comment>
    <comment ref="A128" authorId="2" shapeId="0" xr:uid="{1529A1AA-598A-4DE8-9D0C-1283CF33F6EC}">
      <text>
        <r>
          <rPr>
            <sz val="11"/>
            <color theme="1"/>
            <rFont val="Calibri"/>
            <family val="2"/>
            <scheme val="minor"/>
          </rPr>
          <t>Introducir un texto con el nombre o referencia de la contratación</t>
        </r>
      </text>
    </comment>
    <comment ref="B128" authorId="2" shapeId="0" xr:uid="{4C08D7C8-DCF6-4283-9FC9-C201D76E4462}">
      <text>
        <r>
          <rPr>
            <sz val="11"/>
            <color theme="1"/>
            <rFont val="Calibri"/>
            <family val="2"/>
            <scheme val="minor"/>
          </rPr>
          <t>Introduzca un texto con la finalidad de la contratación</t>
        </r>
      </text>
    </comment>
    <comment ref="C128" authorId="2" shapeId="0" xr:uid="{4A6F548B-2416-44BC-8D20-EDC0B3F508B0}">
      <text>
        <r>
          <rPr>
            <sz val="11"/>
            <color theme="1"/>
            <rFont val="Calibri"/>
            <family val="2"/>
            <scheme val="minor"/>
          </rPr>
          <t>Seleccionar un valor del listado</t>
        </r>
      </text>
    </comment>
    <comment ref="D128" authorId="2" shapeId="0" xr:uid="{19B2A4A4-3C5C-4FF4-B15C-3D8EDAF107AD}">
      <text>
        <r>
          <rPr>
            <sz val="11"/>
            <color theme="1"/>
            <rFont val="Calibri"/>
            <family val="2"/>
            <scheme val="minor"/>
          </rPr>
          <t>Seleccione el tipo de procedimiento</t>
        </r>
      </text>
    </comment>
    <comment ref="E128" authorId="2" shapeId="0" xr:uid="{357C4446-BEBA-4A68-B6E1-E918B9A8D81B}">
      <text>
        <r>
          <rPr>
            <sz val="11"/>
            <color theme="1"/>
            <rFont val="Calibri"/>
            <family val="2"/>
            <scheme val="minor"/>
          </rPr>
          <t>Seleccione un valor de la lista</t>
        </r>
      </text>
    </comment>
    <comment ref="F128" authorId="2" shapeId="0" xr:uid="{9CE46ED6-E405-4246-91A5-A44132C1F067}">
      <text>
        <r>
          <rPr>
            <sz val="11"/>
            <color theme="1"/>
            <rFont val="Calibri"/>
            <family val="2"/>
            <scheme val="minor"/>
          </rPr>
          <t>Introduzca el código SNIP</t>
        </r>
      </text>
    </comment>
    <comment ref="C129" authorId="2" shapeId="0" xr:uid="{A4F9C989-EB58-4BA1-A209-89F575A1144B}">
      <text>
        <r>
          <rPr>
            <sz val="11"/>
            <color theme="1"/>
            <rFont val="Calibri"/>
            <family val="2"/>
            <scheme val="minor"/>
          </rPr>
          <t>Introduzca la fecha de inicio del proceso, en formato dd-mm-aaaa</t>
        </r>
      </text>
    </comment>
    <comment ref="F129" authorId="2" shapeId="0" xr:uid="{3A470287-DCE8-41AB-8E6B-488C1BE6F6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2" shapeId="0" xr:uid="{FD1258E6-B0A9-4B90-8CB1-36A03C638C02}">
      <text/>
    </comment>
    <comment ref="C131" authorId="2" shapeId="0" xr:uid="{D88A1E27-8E56-45CC-98B6-F73D8516E372}">
      <text>
        <r>
          <rPr>
            <sz val="11"/>
            <color theme="1"/>
            <rFont val="Calibri"/>
            <family val="2"/>
            <scheme val="minor"/>
          </rPr>
          <t>Introduzca la fecha prevista de adjudicación, en formato dd-mm-aaaa</t>
        </r>
      </text>
    </comment>
    <comment ref="F131" authorId="2" shapeId="0" xr:uid="{6C933731-7379-4391-A372-83836427A0E6}">
      <text/>
    </comment>
    <comment ref="F132" authorId="2" shapeId="0" xr:uid="{1B0722A4-1980-467C-B33B-23D581729664}">
      <text/>
    </comment>
    <comment ref="A134" authorId="2" shapeId="0" xr:uid="{5226279C-8FB2-4A24-8E86-3A880D8B75AC}">
      <text>
        <r>
          <rPr>
            <sz val="11"/>
            <color theme="1"/>
            <rFont val="Calibri"/>
            <family val="2"/>
            <scheme val="minor"/>
          </rPr>
          <t>Introduzca un codigo UNSPSC</t>
        </r>
      </text>
    </comment>
    <comment ref="B134" authorId="2" shapeId="0" xr:uid="{B98C0EAB-787D-4CE2-B851-72536F8C903C}">
      <text>
        <r>
          <rPr>
            <sz val="11"/>
            <color theme="1"/>
            <rFont val="Calibri"/>
            <family val="2"/>
            <scheme val="minor"/>
          </rPr>
          <t>Descripción calculada automáticamente a partir de código del artículo</t>
        </r>
      </text>
    </comment>
    <comment ref="C134" authorId="2" shapeId="0" xr:uid="{3030D47C-B318-4063-A687-109888EB0991}">
      <text>
        <r>
          <rPr>
            <sz val="11"/>
            <color theme="1"/>
            <rFont val="Calibri"/>
            <family val="2"/>
            <scheme val="minor"/>
          </rPr>
          <t>Seleccione un valor de la lista</t>
        </r>
      </text>
    </comment>
    <comment ref="D134" authorId="2" shapeId="0" xr:uid="{343DB525-1041-4EEE-8719-415BACFA6854}">
      <text>
        <r>
          <rPr>
            <sz val="11"/>
            <color theme="1"/>
            <rFont val="Calibri"/>
            <family val="2"/>
            <scheme val="minor"/>
          </rPr>
          <t>Introduzca un número con dos decimales como máximo. Debe ser igual o mayor a la "Cantidad Real Consumida"</t>
        </r>
      </text>
    </comment>
    <comment ref="E134" authorId="2" shapeId="0" xr:uid="{83E25A42-BEC6-4753-A544-D18F624B4C25}">
      <text>
        <r>
          <rPr>
            <sz val="11"/>
            <color theme="1"/>
            <rFont val="Calibri"/>
            <family val="2"/>
            <scheme val="minor"/>
          </rPr>
          <t>Introduzca un número con dos decimales como máximo</t>
        </r>
      </text>
    </comment>
    <comment ref="F134" authorId="2" shapeId="0" xr:uid="{E5395014-D0A4-4CBB-935B-07A79C590C16}">
      <text>
        <r>
          <rPr>
            <sz val="11"/>
            <color theme="1"/>
            <rFont val="Calibri"/>
            <family val="2"/>
            <scheme val="minor"/>
          </rPr>
          <t>Monto calculado automáticamente por el sistema</t>
        </r>
      </text>
    </comment>
    <comment ref="A139" authorId="2" shapeId="0" xr:uid="{26C87C65-3CDB-4628-A6C8-6F65D438EF37}">
      <text>
        <r>
          <rPr>
            <sz val="11"/>
            <color theme="1"/>
            <rFont val="Calibri"/>
            <family val="2"/>
            <scheme val="minor"/>
          </rPr>
          <t>Introducir un texto con el nombre o referencia de la contratación</t>
        </r>
      </text>
    </comment>
    <comment ref="B139" authorId="2" shapeId="0" xr:uid="{7A9E9411-8DB9-496D-823D-C0ABFA315613}">
      <text>
        <r>
          <rPr>
            <sz val="11"/>
            <color theme="1"/>
            <rFont val="Calibri"/>
            <family val="2"/>
            <scheme val="minor"/>
          </rPr>
          <t>Introduzca un texto con la finalidad de la contratación</t>
        </r>
      </text>
    </comment>
    <comment ref="C139" authorId="2" shapeId="0" xr:uid="{63D7C8F1-53EF-49D1-8662-9970ED9D87DE}">
      <text>
        <r>
          <rPr>
            <sz val="11"/>
            <color theme="1"/>
            <rFont val="Calibri"/>
            <family val="2"/>
            <scheme val="minor"/>
          </rPr>
          <t>Seleccionar un valor del listado</t>
        </r>
      </text>
    </comment>
    <comment ref="D139" authorId="2" shapeId="0" xr:uid="{6B46DF8A-449C-4634-A0E1-7EDE0628D1EA}">
      <text>
        <r>
          <rPr>
            <sz val="11"/>
            <color theme="1"/>
            <rFont val="Calibri"/>
            <family val="2"/>
            <scheme val="minor"/>
          </rPr>
          <t>Seleccione el tipo de procedimiento</t>
        </r>
      </text>
    </comment>
    <comment ref="E139" authorId="2" shapeId="0" xr:uid="{0BF2585F-07EF-4207-B0CB-E563B535BD87}">
      <text>
        <r>
          <rPr>
            <sz val="11"/>
            <color theme="1"/>
            <rFont val="Calibri"/>
            <family val="2"/>
            <scheme val="minor"/>
          </rPr>
          <t>Seleccione un valor de la lista</t>
        </r>
      </text>
    </comment>
    <comment ref="F139" authorId="2" shapeId="0" xr:uid="{BA4E1092-B0F1-4278-A67F-C33682E17CFB}">
      <text>
        <r>
          <rPr>
            <sz val="11"/>
            <color theme="1"/>
            <rFont val="Calibri"/>
            <family val="2"/>
            <scheme val="minor"/>
          </rPr>
          <t>Introduzca el código SNIP</t>
        </r>
      </text>
    </comment>
    <comment ref="C140" authorId="2" shapeId="0" xr:uid="{DE6E9F81-1AA6-43D8-873B-EEA9249C48CC}">
      <text>
        <r>
          <rPr>
            <sz val="11"/>
            <color theme="1"/>
            <rFont val="Calibri"/>
            <family val="2"/>
            <scheme val="minor"/>
          </rPr>
          <t>Introduzca la fecha de inicio del proceso, en formato dd-mm-aaaa</t>
        </r>
      </text>
    </comment>
    <comment ref="F140" authorId="2" shapeId="0" xr:uid="{7B4970DE-236B-43C1-82A9-DDCBC3B1FF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2" shapeId="0" xr:uid="{13E4E79A-612C-49CF-BE4B-D98351ABFECC}">
      <text/>
    </comment>
    <comment ref="C142" authorId="2" shapeId="0" xr:uid="{C0A88E5F-58E3-4F0B-9BEB-C649AD581BE1}">
      <text>
        <r>
          <rPr>
            <sz val="11"/>
            <color theme="1"/>
            <rFont val="Calibri"/>
            <family val="2"/>
            <scheme val="minor"/>
          </rPr>
          <t>Introduzca la fecha prevista de adjudicación, en formato dd-mm-aaaa</t>
        </r>
      </text>
    </comment>
    <comment ref="F142" authorId="2" shapeId="0" xr:uid="{DA1D2274-0A8C-4BBD-AE47-AD2E953ACB86}">
      <text/>
    </comment>
    <comment ref="F143" authorId="2" shapeId="0" xr:uid="{4956D845-B44C-401C-A686-DC3D40AF43D1}">
      <text/>
    </comment>
    <comment ref="A145" authorId="2" shapeId="0" xr:uid="{61BAF2CB-9F54-4DD3-9514-991501DD699B}">
      <text>
        <r>
          <rPr>
            <sz val="11"/>
            <color theme="1"/>
            <rFont val="Calibri"/>
            <family val="2"/>
            <scheme val="minor"/>
          </rPr>
          <t>Introduzca un codigo UNSPSC</t>
        </r>
      </text>
    </comment>
    <comment ref="B145" authorId="2" shapeId="0" xr:uid="{F57FCA72-C254-4201-8F4D-CE5A12D80FAE}">
      <text>
        <r>
          <rPr>
            <sz val="11"/>
            <color theme="1"/>
            <rFont val="Calibri"/>
            <family val="2"/>
            <scheme val="minor"/>
          </rPr>
          <t>Descripción calculada automáticamente a partir de código del artículo</t>
        </r>
      </text>
    </comment>
    <comment ref="C145" authorId="2" shapeId="0" xr:uid="{339CDE9F-A0D9-4EE3-842D-F60B936889C7}">
      <text>
        <r>
          <rPr>
            <sz val="11"/>
            <color theme="1"/>
            <rFont val="Calibri"/>
            <family val="2"/>
            <scheme val="minor"/>
          </rPr>
          <t>Seleccione un valor de la lista</t>
        </r>
      </text>
    </comment>
    <comment ref="D145" authorId="2" shapeId="0" xr:uid="{F8105F99-03C5-45FD-96B6-9FE9C50E291F}">
      <text>
        <r>
          <rPr>
            <sz val="11"/>
            <color theme="1"/>
            <rFont val="Calibri"/>
            <family val="2"/>
            <scheme val="minor"/>
          </rPr>
          <t>Introduzca un número con dos decimales como máximo. Debe ser igual o mayor a la "Cantidad Real Consumida"</t>
        </r>
      </text>
    </comment>
    <comment ref="E145" authorId="2" shapeId="0" xr:uid="{036DE1B3-6ADC-42B4-8B13-448CB74CED1B}">
      <text>
        <r>
          <rPr>
            <sz val="11"/>
            <color theme="1"/>
            <rFont val="Calibri"/>
            <family val="2"/>
            <scheme val="minor"/>
          </rPr>
          <t>Introduzca un número con dos decimales como máximo</t>
        </r>
      </text>
    </comment>
    <comment ref="F145" authorId="2" shapeId="0" xr:uid="{D7F2C7A4-B5BE-426F-9A7A-E6E693FE7E55}">
      <text>
        <r>
          <rPr>
            <sz val="11"/>
            <color theme="1"/>
            <rFont val="Calibri"/>
            <family val="2"/>
            <scheme val="minor"/>
          </rPr>
          <t>Monto calculado automáticamente por el sistema</t>
        </r>
      </text>
    </comment>
    <comment ref="A150" authorId="2" shapeId="0" xr:uid="{AAC4A129-37ED-4E72-8FDA-5DC88A585BDE}">
      <text>
        <r>
          <rPr>
            <sz val="11"/>
            <color theme="1"/>
            <rFont val="Calibri"/>
            <family val="2"/>
            <scheme val="minor"/>
          </rPr>
          <t>Introducir un texto con el nombre o referencia de la contratación</t>
        </r>
      </text>
    </comment>
    <comment ref="B150" authorId="2" shapeId="0" xr:uid="{1C1F518E-57F7-4F4E-98D1-CC5D5D7B6161}">
      <text>
        <r>
          <rPr>
            <sz val="11"/>
            <color theme="1"/>
            <rFont val="Calibri"/>
            <family val="2"/>
            <scheme val="minor"/>
          </rPr>
          <t>Introduzca un texto con la finalidad de la contratación</t>
        </r>
      </text>
    </comment>
    <comment ref="C150" authorId="2" shapeId="0" xr:uid="{5D128D1D-EF43-4B00-9407-D7F07BB601FE}">
      <text>
        <r>
          <rPr>
            <sz val="11"/>
            <color theme="1"/>
            <rFont val="Calibri"/>
            <family val="2"/>
            <scheme val="minor"/>
          </rPr>
          <t>Seleccionar un valor del listado</t>
        </r>
      </text>
    </comment>
    <comment ref="D150" authorId="2" shapeId="0" xr:uid="{090EC23C-C55B-4F9A-9DCB-590C962D8D48}">
      <text>
        <r>
          <rPr>
            <sz val="11"/>
            <color theme="1"/>
            <rFont val="Calibri"/>
            <family val="2"/>
            <scheme val="minor"/>
          </rPr>
          <t>Seleccione el tipo de procedimiento</t>
        </r>
      </text>
    </comment>
    <comment ref="E150" authorId="2" shapeId="0" xr:uid="{A8BFBF44-95C6-4576-991C-7BA276E416DF}">
      <text>
        <r>
          <rPr>
            <sz val="11"/>
            <color theme="1"/>
            <rFont val="Calibri"/>
            <family val="2"/>
            <scheme val="minor"/>
          </rPr>
          <t>Seleccione un valor de la lista</t>
        </r>
      </text>
    </comment>
    <comment ref="F150" authorId="2" shapeId="0" xr:uid="{10E2DED6-5DF1-4B78-A7D9-A4D91B7B635F}">
      <text>
        <r>
          <rPr>
            <sz val="11"/>
            <color theme="1"/>
            <rFont val="Calibri"/>
            <family val="2"/>
            <scheme val="minor"/>
          </rPr>
          <t>Introduzca el código SNIP</t>
        </r>
      </text>
    </comment>
    <comment ref="C151" authorId="2" shapeId="0" xr:uid="{F0738C75-B2E1-4B7B-BA48-6D3D1A1C8CDB}">
      <text>
        <r>
          <rPr>
            <sz val="11"/>
            <color theme="1"/>
            <rFont val="Calibri"/>
            <family val="2"/>
            <scheme val="minor"/>
          </rPr>
          <t>Introduzca la fecha de inicio del proceso, en formato dd-mm-aaaa</t>
        </r>
      </text>
    </comment>
    <comment ref="F151" authorId="2" shapeId="0" xr:uid="{D6C24EE5-3774-451B-9334-D083810248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2" shapeId="0" xr:uid="{3C92390E-CD5C-4A75-874A-C810D6FE28E3}">
      <text/>
    </comment>
    <comment ref="C153" authorId="2" shapeId="0" xr:uid="{B552AF99-F1F1-4265-A79D-5B45988E573C}">
      <text>
        <r>
          <rPr>
            <sz val="11"/>
            <color theme="1"/>
            <rFont val="Calibri"/>
            <family val="2"/>
            <scheme val="minor"/>
          </rPr>
          <t>Introduzca la fecha prevista de adjudicación, en formato dd-mm-aaaa</t>
        </r>
      </text>
    </comment>
    <comment ref="F153" authorId="2" shapeId="0" xr:uid="{8275BADE-E81E-47D5-BF1F-F81A5527F618}">
      <text/>
    </comment>
    <comment ref="F154" authorId="2" shapeId="0" xr:uid="{45C2301B-A15F-47A2-9428-D8494BB2F6F5}">
      <text/>
    </comment>
    <comment ref="A156" authorId="2" shapeId="0" xr:uid="{F24DE700-5398-439C-8F44-360EBB548F43}">
      <text>
        <r>
          <rPr>
            <sz val="11"/>
            <color theme="1"/>
            <rFont val="Calibri"/>
            <family val="2"/>
            <scheme val="minor"/>
          </rPr>
          <t>Introduzca un codigo UNSPSC</t>
        </r>
      </text>
    </comment>
    <comment ref="B156" authorId="2" shapeId="0" xr:uid="{68D1D2D6-E3E6-4E46-9B47-A7D2B80C444B}">
      <text>
        <r>
          <rPr>
            <sz val="11"/>
            <color theme="1"/>
            <rFont val="Calibri"/>
            <family val="2"/>
            <scheme val="minor"/>
          </rPr>
          <t>Descripción calculada automáticamente a partir de código del artículo</t>
        </r>
      </text>
    </comment>
    <comment ref="C156" authorId="2" shapeId="0" xr:uid="{627E463B-6A89-484D-B197-E8664B3FD166}">
      <text>
        <r>
          <rPr>
            <sz val="11"/>
            <color theme="1"/>
            <rFont val="Calibri"/>
            <family val="2"/>
            <scheme val="minor"/>
          </rPr>
          <t>Seleccione un valor de la lista</t>
        </r>
      </text>
    </comment>
    <comment ref="D156" authorId="2" shapeId="0" xr:uid="{BDBF3F88-1406-4BAC-A32F-D7C4CC647F79}">
      <text>
        <r>
          <rPr>
            <sz val="11"/>
            <color theme="1"/>
            <rFont val="Calibri"/>
            <family val="2"/>
            <scheme val="minor"/>
          </rPr>
          <t>Introduzca un número con dos decimales como máximo. Debe ser igual o mayor a la "Cantidad Real Consumida"</t>
        </r>
      </text>
    </comment>
    <comment ref="E156" authorId="2" shapeId="0" xr:uid="{C0DAA81B-360D-4275-8189-B3707431D76B}">
      <text>
        <r>
          <rPr>
            <sz val="11"/>
            <color theme="1"/>
            <rFont val="Calibri"/>
            <family val="2"/>
            <scheme val="minor"/>
          </rPr>
          <t>Introduzca un número con dos decimales como máximo</t>
        </r>
      </text>
    </comment>
    <comment ref="F156" authorId="2" shapeId="0" xr:uid="{80BDF1D7-5840-4694-9408-739B903D6D89}">
      <text>
        <r>
          <rPr>
            <sz val="11"/>
            <color theme="1"/>
            <rFont val="Calibri"/>
            <family val="2"/>
            <scheme val="minor"/>
          </rPr>
          <t>Monto calculado automáticamente por el sistema</t>
        </r>
      </text>
    </comment>
    <comment ref="A168" authorId="2" shapeId="0" xr:uid="{89E9E27B-88C8-4461-860A-ACDA01D90D30}">
      <text>
        <r>
          <rPr>
            <sz val="11"/>
            <color theme="1"/>
            <rFont val="Calibri"/>
            <family val="2"/>
            <scheme val="minor"/>
          </rPr>
          <t>Introducir un texto con el nombre o referencia de la contratación</t>
        </r>
      </text>
    </comment>
    <comment ref="B168" authorId="2" shapeId="0" xr:uid="{A8AD557E-D678-4694-B7FD-4FA28EADBDD7}">
      <text>
        <r>
          <rPr>
            <sz val="11"/>
            <color theme="1"/>
            <rFont val="Calibri"/>
            <family val="2"/>
            <scheme val="minor"/>
          </rPr>
          <t>Introduzca un texto con la finalidad de la contratación</t>
        </r>
      </text>
    </comment>
    <comment ref="C168" authorId="2" shapeId="0" xr:uid="{A9966F1D-058E-4C9B-A756-D8BB3EE96FE4}">
      <text>
        <r>
          <rPr>
            <sz val="11"/>
            <color theme="1"/>
            <rFont val="Calibri"/>
            <family val="2"/>
            <scheme val="minor"/>
          </rPr>
          <t>Seleccionar un valor del listado</t>
        </r>
      </text>
    </comment>
    <comment ref="D168" authorId="2" shapeId="0" xr:uid="{B7F64DED-C628-43BF-AF8A-60663D9195F5}">
      <text>
        <r>
          <rPr>
            <sz val="11"/>
            <color theme="1"/>
            <rFont val="Calibri"/>
            <family val="2"/>
            <scheme val="minor"/>
          </rPr>
          <t>Seleccione el tipo de procedimiento</t>
        </r>
      </text>
    </comment>
    <comment ref="E168" authorId="2" shapeId="0" xr:uid="{F53AC494-9BA7-440B-A8E7-24479EB269C1}">
      <text>
        <r>
          <rPr>
            <sz val="11"/>
            <color theme="1"/>
            <rFont val="Calibri"/>
            <family val="2"/>
            <scheme val="minor"/>
          </rPr>
          <t>Seleccione un valor de la lista</t>
        </r>
      </text>
    </comment>
    <comment ref="F168" authorId="2" shapeId="0" xr:uid="{58D0DA9A-02BB-46C0-99AD-9F77C4A9415E}">
      <text>
        <r>
          <rPr>
            <sz val="11"/>
            <color theme="1"/>
            <rFont val="Calibri"/>
            <family val="2"/>
            <scheme val="minor"/>
          </rPr>
          <t>Introduzca el código SNIP</t>
        </r>
      </text>
    </comment>
    <comment ref="C169" authorId="2" shapeId="0" xr:uid="{F0F7C235-05F2-489A-9729-1E40B4C727F8}">
      <text>
        <r>
          <rPr>
            <sz val="11"/>
            <color theme="1"/>
            <rFont val="Calibri"/>
            <family val="2"/>
            <scheme val="minor"/>
          </rPr>
          <t>Introduzca la fecha de inicio del proceso, en formato dd-mm-aaaa</t>
        </r>
      </text>
    </comment>
    <comment ref="F169" authorId="2" shapeId="0" xr:uid="{A7E96C7C-4241-4753-A64C-BAD3E7DB99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2" shapeId="0" xr:uid="{A6C8728B-55CA-486B-B382-82D6EF49E61C}">
      <text/>
    </comment>
    <comment ref="C171" authorId="2" shapeId="0" xr:uid="{E4AB53CE-DE31-465D-A5E8-C561F9D72C56}">
      <text>
        <r>
          <rPr>
            <sz val="11"/>
            <color theme="1"/>
            <rFont val="Calibri"/>
            <family val="2"/>
            <scheme val="minor"/>
          </rPr>
          <t>Introduzca la fecha prevista de adjudicación, en formato dd-mm-aaaa</t>
        </r>
      </text>
    </comment>
    <comment ref="F171" authorId="2" shapeId="0" xr:uid="{2320BB21-C9B3-46C0-9496-FA24769CBBC3}">
      <text/>
    </comment>
    <comment ref="F172" authorId="2" shapeId="0" xr:uid="{25CDC869-7446-4847-8DCB-FC710BE62F25}">
      <text/>
    </comment>
    <comment ref="A174" authorId="2" shapeId="0" xr:uid="{CC1A3F42-9A74-423A-8E5A-65BC3C5E04F5}">
      <text>
        <r>
          <rPr>
            <sz val="11"/>
            <color theme="1"/>
            <rFont val="Calibri"/>
            <family val="2"/>
            <scheme val="minor"/>
          </rPr>
          <t>Introduzca un codigo UNSPSC</t>
        </r>
      </text>
    </comment>
    <comment ref="B174" authorId="2" shapeId="0" xr:uid="{16556D41-46C6-4FBA-B148-FA06E3E2A23B}">
      <text>
        <r>
          <rPr>
            <sz val="11"/>
            <color theme="1"/>
            <rFont val="Calibri"/>
            <family val="2"/>
            <scheme val="minor"/>
          </rPr>
          <t>Descripción calculada automáticamente a partir de código del artículo</t>
        </r>
      </text>
    </comment>
    <comment ref="C174" authorId="2" shapeId="0" xr:uid="{715FA20B-9EEE-4A67-B7AD-CADF521FB6B8}">
      <text>
        <r>
          <rPr>
            <sz val="11"/>
            <color theme="1"/>
            <rFont val="Calibri"/>
            <family val="2"/>
            <scheme val="minor"/>
          </rPr>
          <t>Seleccione un valor de la lista</t>
        </r>
      </text>
    </comment>
    <comment ref="D174" authorId="2" shapeId="0" xr:uid="{CF2C419B-4DF1-48D1-A52E-1C1F8D2BBE92}">
      <text>
        <r>
          <rPr>
            <sz val="11"/>
            <color theme="1"/>
            <rFont val="Calibri"/>
            <family val="2"/>
            <scheme val="minor"/>
          </rPr>
          <t>Introduzca un número con dos decimales como máximo. Debe ser igual o mayor a la "Cantidad Real Consumida"</t>
        </r>
      </text>
    </comment>
    <comment ref="E174" authorId="2" shapeId="0" xr:uid="{18EC3361-486C-4045-A504-0713B4466C3A}">
      <text>
        <r>
          <rPr>
            <sz val="11"/>
            <color theme="1"/>
            <rFont val="Calibri"/>
            <family val="2"/>
            <scheme val="minor"/>
          </rPr>
          <t>Introduzca un número con dos decimales como máximo</t>
        </r>
      </text>
    </comment>
    <comment ref="F174" authorId="2" shapeId="0" xr:uid="{7EEF21FE-9E33-4433-92FF-A09DB5C3E970}">
      <text>
        <r>
          <rPr>
            <sz val="11"/>
            <color theme="1"/>
            <rFont val="Calibri"/>
            <family val="2"/>
            <scheme val="minor"/>
          </rPr>
          <t>Monto calculado automáticamente por el sistema</t>
        </r>
      </text>
    </comment>
    <comment ref="A185" authorId="2" shapeId="0" xr:uid="{75BBF99C-9680-45C5-8271-BD29015DE081}">
      <text>
        <r>
          <rPr>
            <sz val="11"/>
            <color theme="1"/>
            <rFont val="Calibri"/>
            <family val="2"/>
            <scheme val="minor"/>
          </rPr>
          <t>Introducir un texto con el nombre o referencia de la contratación</t>
        </r>
      </text>
    </comment>
    <comment ref="B185" authorId="2" shapeId="0" xr:uid="{291E353F-C039-4468-9F18-F8B7CBDB08EC}">
      <text>
        <r>
          <rPr>
            <sz val="11"/>
            <color theme="1"/>
            <rFont val="Calibri"/>
            <family val="2"/>
            <scheme val="minor"/>
          </rPr>
          <t>Introduzca un texto con la finalidad de la contratación</t>
        </r>
      </text>
    </comment>
    <comment ref="C185" authorId="2" shapeId="0" xr:uid="{70591342-06AF-4C84-8114-723E47D3F08F}">
      <text>
        <r>
          <rPr>
            <sz val="11"/>
            <color theme="1"/>
            <rFont val="Calibri"/>
            <family val="2"/>
            <scheme val="minor"/>
          </rPr>
          <t>Seleccionar un valor del listado</t>
        </r>
      </text>
    </comment>
    <comment ref="D185" authorId="2" shapeId="0" xr:uid="{692305D1-6236-410F-B16F-5B8189CD458D}">
      <text>
        <r>
          <rPr>
            <sz val="11"/>
            <color theme="1"/>
            <rFont val="Calibri"/>
            <family val="2"/>
            <scheme val="minor"/>
          </rPr>
          <t>Seleccione el tipo de procedimiento</t>
        </r>
      </text>
    </comment>
    <comment ref="E185" authorId="2" shapeId="0" xr:uid="{7849E24D-0171-411B-BE14-75A99A137F8D}">
      <text>
        <r>
          <rPr>
            <sz val="11"/>
            <color theme="1"/>
            <rFont val="Calibri"/>
            <family val="2"/>
            <scheme val="minor"/>
          </rPr>
          <t>Seleccione un valor de la lista</t>
        </r>
      </text>
    </comment>
    <comment ref="F185" authorId="2" shapeId="0" xr:uid="{70DCCCD2-EF68-484E-9512-7BE7483B4E28}">
      <text>
        <r>
          <rPr>
            <sz val="11"/>
            <color theme="1"/>
            <rFont val="Calibri"/>
            <family val="2"/>
            <scheme val="minor"/>
          </rPr>
          <t>Introduzca el código SNIP</t>
        </r>
      </text>
    </comment>
    <comment ref="C186" authorId="2" shapeId="0" xr:uid="{7D3216A7-E716-4F70-88D4-ECF5D8BB74EB}">
      <text>
        <r>
          <rPr>
            <sz val="11"/>
            <color theme="1"/>
            <rFont val="Calibri"/>
            <family val="2"/>
            <scheme val="minor"/>
          </rPr>
          <t>Introduzca la fecha de inicio del proceso, en formato dd-mm-aaaa</t>
        </r>
      </text>
    </comment>
    <comment ref="F186" authorId="2" shapeId="0" xr:uid="{6D0B2389-6BF4-4123-A1B3-49E28CDD41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2" shapeId="0" xr:uid="{FC1014FC-35AB-4D1B-B112-07F0E909D05A}">
      <text/>
    </comment>
    <comment ref="C188" authorId="2" shapeId="0" xr:uid="{616BC1F5-F83F-4E93-862D-B385EA650EF5}">
      <text>
        <r>
          <rPr>
            <sz val="11"/>
            <color theme="1"/>
            <rFont val="Calibri"/>
            <family val="2"/>
            <scheme val="minor"/>
          </rPr>
          <t>Introduzca la fecha prevista de adjudicación, en formato dd-mm-aaaa</t>
        </r>
      </text>
    </comment>
    <comment ref="F188" authorId="2" shapeId="0" xr:uid="{BE55532D-BCC4-4C2F-BEDD-7D50499A9EE1}">
      <text/>
    </comment>
    <comment ref="F189" authorId="2" shapeId="0" xr:uid="{CABE2B9D-BE8F-4929-B8FB-8E50CC51FAA1}">
      <text/>
    </comment>
    <comment ref="A191" authorId="2" shapeId="0" xr:uid="{F34829D5-3D89-4FE4-8A91-4796500B48A1}">
      <text>
        <r>
          <rPr>
            <sz val="11"/>
            <color theme="1"/>
            <rFont val="Calibri"/>
            <family val="2"/>
            <scheme val="minor"/>
          </rPr>
          <t>Introduzca un codigo UNSPSC</t>
        </r>
      </text>
    </comment>
    <comment ref="B191" authorId="2" shapeId="0" xr:uid="{C2E13474-9892-45C3-B39D-606CCF96097F}">
      <text>
        <r>
          <rPr>
            <sz val="11"/>
            <color theme="1"/>
            <rFont val="Calibri"/>
            <family val="2"/>
            <scheme val="minor"/>
          </rPr>
          <t>Descripción calculada automáticamente a partir de código del artículo</t>
        </r>
      </text>
    </comment>
    <comment ref="C191" authorId="2" shapeId="0" xr:uid="{3F353ACC-F4CD-4539-B975-C28D96C17554}">
      <text>
        <r>
          <rPr>
            <sz val="11"/>
            <color theme="1"/>
            <rFont val="Calibri"/>
            <family val="2"/>
            <scheme val="minor"/>
          </rPr>
          <t>Seleccione un valor de la lista</t>
        </r>
      </text>
    </comment>
    <comment ref="D191" authorId="2" shapeId="0" xr:uid="{B459B8F2-E53A-47D5-982D-AAF813B8D69E}">
      <text>
        <r>
          <rPr>
            <sz val="11"/>
            <color theme="1"/>
            <rFont val="Calibri"/>
            <family val="2"/>
            <scheme val="minor"/>
          </rPr>
          <t>Introduzca un número con dos decimales como máximo. Debe ser igual o mayor a la "Cantidad Real Consumida"</t>
        </r>
      </text>
    </comment>
    <comment ref="E191" authorId="2" shapeId="0" xr:uid="{8B4FFD7B-6F42-48DA-8C82-6B2B6FC946D3}">
      <text>
        <r>
          <rPr>
            <sz val="11"/>
            <color theme="1"/>
            <rFont val="Calibri"/>
            <family val="2"/>
            <scheme val="minor"/>
          </rPr>
          <t>Introduzca un número con dos decimales como máximo</t>
        </r>
      </text>
    </comment>
    <comment ref="F191" authorId="2" shapeId="0" xr:uid="{68A38933-BC8F-430F-9E14-DAE30CA6AAD1}">
      <text>
        <r>
          <rPr>
            <sz val="11"/>
            <color theme="1"/>
            <rFont val="Calibri"/>
            <family val="2"/>
            <scheme val="minor"/>
          </rPr>
          <t>Monto calculado automáticamente por el sistema</t>
        </r>
      </text>
    </comment>
    <comment ref="A200" authorId="2" shapeId="0" xr:uid="{7A361385-3A26-4713-96C5-9620E175217A}">
      <text>
        <r>
          <rPr>
            <sz val="11"/>
            <color theme="1"/>
            <rFont val="Calibri"/>
            <family val="2"/>
            <scheme val="minor"/>
          </rPr>
          <t>Introducir un texto con el nombre o referencia de la contratación</t>
        </r>
      </text>
    </comment>
    <comment ref="B200" authorId="2" shapeId="0" xr:uid="{BB29048B-2C16-431E-9F84-AFA30EBA074A}">
      <text>
        <r>
          <rPr>
            <sz val="11"/>
            <color theme="1"/>
            <rFont val="Calibri"/>
            <family val="2"/>
            <scheme val="minor"/>
          </rPr>
          <t>Introduzca un texto con la finalidad de la contratación</t>
        </r>
      </text>
    </comment>
    <comment ref="C200" authorId="2" shapeId="0" xr:uid="{B95E4EE2-861F-4091-9952-82C2E00D493D}">
      <text>
        <r>
          <rPr>
            <sz val="11"/>
            <color theme="1"/>
            <rFont val="Calibri"/>
            <family val="2"/>
            <scheme val="minor"/>
          </rPr>
          <t>Seleccionar un valor del listado</t>
        </r>
      </text>
    </comment>
    <comment ref="D200" authorId="2" shapeId="0" xr:uid="{B796B4FE-AC9A-41FA-97D7-67C54D74B82E}">
      <text>
        <r>
          <rPr>
            <sz val="11"/>
            <color theme="1"/>
            <rFont val="Calibri"/>
            <family val="2"/>
            <scheme val="minor"/>
          </rPr>
          <t>Seleccione el tipo de procedimiento</t>
        </r>
      </text>
    </comment>
    <comment ref="E200" authorId="2" shapeId="0" xr:uid="{E5B2F915-0EE3-44A9-A3E3-94D81C54CB28}">
      <text>
        <r>
          <rPr>
            <sz val="11"/>
            <color theme="1"/>
            <rFont val="Calibri"/>
            <family val="2"/>
            <scheme val="minor"/>
          </rPr>
          <t>Seleccione un valor de la lista</t>
        </r>
      </text>
    </comment>
    <comment ref="F200" authorId="2" shapeId="0" xr:uid="{02BA5B08-1778-4756-BD19-CA742B5552E4}">
      <text>
        <r>
          <rPr>
            <sz val="11"/>
            <color theme="1"/>
            <rFont val="Calibri"/>
            <family val="2"/>
            <scheme val="minor"/>
          </rPr>
          <t>Introduzca el código SNIP</t>
        </r>
      </text>
    </comment>
    <comment ref="C201" authorId="2" shapeId="0" xr:uid="{AE2FF562-86A9-42DB-B060-48A08EF177A5}">
      <text>
        <r>
          <rPr>
            <sz val="11"/>
            <color theme="1"/>
            <rFont val="Calibri"/>
            <family val="2"/>
            <scheme val="minor"/>
          </rPr>
          <t>Introduzca la fecha de inicio del proceso, en formato dd-mm-aaaa</t>
        </r>
      </text>
    </comment>
    <comment ref="F201" authorId="2" shapeId="0" xr:uid="{5B714F80-86EF-42B9-9C07-2A7D15D8F0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2" shapeId="0" xr:uid="{6FB08886-7B65-4636-8CB2-B27313399E76}">
      <text/>
    </comment>
    <comment ref="C203" authorId="2" shapeId="0" xr:uid="{057C4ED9-8C8E-41E5-A96E-F8FEFA448BAF}">
      <text>
        <r>
          <rPr>
            <sz val="11"/>
            <color theme="1"/>
            <rFont val="Calibri"/>
            <family val="2"/>
            <scheme val="minor"/>
          </rPr>
          <t>Introduzca la fecha prevista de adjudicación, en formato dd-mm-aaaa</t>
        </r>
      </text>
    </comment>
    <comment ref="F203" authorId="2" shapeId="0" xr:uid="{DADFB7D0-56DA-4FB8-B362-D8AC161DE96B}">
      <text/>
    </comment>
    <comment ref="F204" authorId="2" shapeId="0" xr:uid="{A916A95E-C938-4DE7-9033-5C89E925CBDB}">
      <text/>
    </comment>
    <comment ref="A206" authorId="2" shapeId="0" xr:uid="{35B19CAA-5CBA-48FA-BCEC-CE98484183F0}">
      <text>
        <r>
          <rPr>
            <sz val="11"/>
            <color theme="1"/>
            <rFont val="Calibri"/>
            <family val="2"/>
            <scheme val="minor"/>
          </rPr>
          <t>Introduzca un codigo UNSPSC</t>
        </r>
      </text>
    </comment>
    <comment ref="B206" authorId="2" shapeId="0" xr:uid="{1CA8DC89-7931-44DB-9E92-44533ED1B03B}">
      <text>
        <r>
          <rPr>
            <sz val="11"/>
            <color theme="1"/>
            <rFont val="Calibri"/>
            <family val="2"/>
            <scheme val="minor"/>
          </rPr>
          <t>Descripción calculada automáticamente a partir de código del artículo</t>
        </r>
      </text>
    </comment>
    <comment ref="C206" authorId="2" shapeId="0" xr:uid="{845A6CDD-5D05-469B-9E65-9A116FAEF851}">
      <text>
        <r>
          <rPr>
            <sz val="11"/>
            <color theme="1"/>
            <rFont val="Calibri"/>
            <family val="2"/>
            <scheme val="minor"/>
          </rPr>
          <t>Seleccione un valor de la lista</t>
        </r>
      </text>
    </comment>
    <comment ref="D206" authorId="2" shapeId="0" xr:uid="{869754DC-21C4-4316-B840-6F6957506631}">
      <text>
        <r>
          <rPr>
            <sz val="11"/>
            <color theme="1"/>
            <rFont val="Calibri"/>
            <family val="2"/>
            <scheme val="minor"/>
          </rPr>
          <t>Introduzca un número con dos decimales como máximo. Debe ser igual o mayor a la "Cantidad Real Consumida"</t>
        </r>
      </text>
    </comment>
    <comment ref="E206" authorId="2" shapeId="0" xr:uid="{8984C934-4651-4FCD-B133-71DA27109499}">
      <text>
        <r>
          <rPr>
            <sz val="11"/>
            <color theme="1"/>
            <rFont val="Calibri"/>
            <family val="2"/>
            <scheme val="minor"/>
          </rPr>
          <t>Introduzca un número con dos decimales como máximo</t>
        </r>
      </text>
    </comment>
    <comment ref="F206" authorId="2" shapeId="0" xr:uid="{302EFD74-DE7D-4D67-BC68-16704BB54746}">
      <text>
        <r>
          <rPr>
            <sz val="11"/>
            <color theme="1"/>
            <rFont val="Calibri"/>
            <family val="2"/>
            <scheme val="minor"/>
          </rPr>
          <t>Monto calculado automáticamente por el sistema</t>
        </r>
      </text>
    </comment>
    <comment ref="A214" authorId="2" shapeId="0" xr:uid="{E42D8E5C-60CF-4B3B-A052-68F3649EF775}">
      <text>
        <r>
          <rPr>
            <sz val="11"/>
            <color theme="1"/>
            <rFont val="Calibri"/>
            <family val="2"/>
            <scheme val="minor"/>
          </rPr>
          <t>Introducir un texto con el nombre o referencia de la contratación</t>
        </r>
      </text>
    </comment>
    <comment ref="B214" authorId="2" shapeId="0" xr:uid="{FF1B7C3A-E748-4698-8356-95E1FC1CF64A}">
      <text>
        <r>
          <rPr>
            <sz val="11"/>
            <color theme="1"/>
            <rFont val="Calibri"/>
            <family val="2"/>
            <scheme val="minor"/>
          </rPr>
          <t>Introduzca un texto con la finalidad de la contratación</t>
        </r>
      </text>
    </comment>
    <comment ref="C214" authorId="2" shapeId="0" xr:uid="{AB775AD1-0C5D-4EED-9838-57026B9C6EB7}">
      <text>
        <r>
          <rPr>
            <sz val="11"/>
            <color theme="1"/>
            <rFont val="Calibri"/>
            <family val="2"/>
            <scheme val="minor"/>
          </rPr>
          <t>Seleccionar un valor del listado</t>
        </r>
      </text>
    </comment>
    <comment ref="D214" authorId="2" shapeId="0" xr:uid="{79358638-33EB-448D-96D3-F48EF5D39CB5}">
      <text>
        <r>
          <rPr>
            <sz val="11"/>
            <color theme="1"/>
            <rFont val="Calibri"/>
            <family val="2"/>
            <scheme val="minor"/>
          </rPr>
          <t>Seleccione el tipo de procedimiento</t>
        </r>
      </text>
    </comment>
    <comment ref="E214" authorId="2" shapeId="0" xr:uid="{663FB3BE-963B-480E-8650-A9A50EB7C2CE}">
      <text>
        <r>
          <rPr>
            <sz val="11"/>
            <color theme="1"/>
            <rFont val="Calibri"/>
            <family val="2"/>
            <scheme val="minor"/>
          </rPr>
          <t>Seleccione un valor de la lista</t>
        </r>
      </text>
    </comment>
    <comment ref="F214" authorId="2" shapeId="0" xr:uid="{229216B1-FC4E-4E05-8337-97D5D49DEA20}">
      <text>
        <r>
          <rPr>
            <sz val="11"/>
            <color theme="1"/>
            <rFont val="Calibri"/>
            <family val="2"/>
            <scheme val="minor"/>
          </rPr>
          <t>Introduzca el código SNIP</t>
        </r>
      </text>
    </comment>
    <comment ref="C215" authorId="2" shapeId="0" xr:uid="{DF03B3FA-789B-412C-801B-3E46CC017C44}">
      <text>
        <r>
          <rPr>
            <sz val="11"/>
            <color theme="1"/>
            <rFont val="Calibri"/>
            <family val="2"/>
            <scheme val="minor"/>
          </rPr>
          <t>Introduzca la fecha de inicio del proceso, en formato dd-mm-aaaa</t>
        </r>
      </text>
    </comment>
    <comment ref="F215" authorId="2" shapeId="0" xr:uid="{44B5B62E-80D8-4E9B-AA51-6EAB51EC83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xr:uid="{A4933A0A-CD23-4AE6-AF00-BDEEAA3F01E1}">
      <text/>
    </comment>
    <comment ref="C217" authorId="2" shapeId="0" xr:uid="{D684B352-DAA1-4832-9630-3EE6F5DDB836}">
      <text>
        <r>
          <rPr>
            <sz val="11"/>
            <color theme="1"/>
            <rFont val="Calibri"/>
            <family val="2"/>
            <scheme val="minor"/>
          </rPr>
          <t>Introduzca la fecha prevista de adjudicación, en formato dd-mm-aaaa</t>
        </r>
      </text>
    </comment>
    <comment ref="F217" authorId="2" shapeId="0" xr:uid="{02DA5BB9-E3F7-45B0-AF82-34A9D22AA696}">
      <text/>
    </comment>
    <comment ref="F218" authorId="2" shapeId="0" xr:uid="{13DACC62-A9CC-4C4C-8C51-013DCB7D52E4}">
      <text/>
    </comment>
    <comment ref="A220" authorId="2" shapeId="0" xr:uid="{A9AAFA51-8798-4ED3-884C-9D8CE8117EA2}">
      <text>
        <r>
          <rPr>
            <sz val="11"/>
            <color theme="1"/>
            <rFont val="Calibri"/>
            <family val="2"/>
            <scheme val="minor"/>
          </rPr>
          <t>Introduzca un codigo UNSPSC</t>
        </r>
      </text>
    </comment>
    <comment ref="B220" authorId="2" shapeId="0" xr:uid="{1AC87EF5-7B61-4696-BB63-49D9C53AE24E}">
      <text>
        <r>
          <rPr>
            <sz val="11"/>
            <color theme="1"/>
            <rFont val="Calibri"/>
            <family val="2"/>
            <scheme val="minor"/>
          </rPr>
          <t>Descripción calculada automáticamente a partir de código del artículo</t>
        </r>
      </text>
    </comment>
    <comment ref="C220" authorId="2" shapeId="0" xr:uid="{EEE22D35-5687-4070-BCED-2DD83C891D19}">
      <text>
        <r>
          <rPr>
            <sz val="11"/>
            <color theme="1"/>
            <rFont val="Calibri"/>
            <family val="2"/>
            <scheme val="minor"/>
          </rPr>
          <t>Seleccione un valor de la lista</t>
        </r>
      </text>
    </comment>
    <comment ref="D220" authorId="2" shapeId="0" xr:uid="{FAA21D74-2027-48EC-A818-0BFCE2176948}">
      <text>
        <r>
          <rPr>
            <sz val="11"/>
            <color theme="1"/>
            <rFont val="Calibri"/>
            <family val="2"/>
            <scheme val="minor"/>
          </rPr>
          <t>Introduzca un número con dos decimales como máximo. Debe ser igual o mayor a la "Cantidad Real Consumida"</t>
        </r>
      </text>
    </comment>
    <comment ref="E220" authorId="2" shapeId="0" xr:uid="{05394078-F788-4B18-85C9-C163BCE48B78}">
      <text>
        <r>
          <rPr>
            <sz val="11"/>
            <color theme="1"/>
            <rFont val="Calibri"/>
            <family val="2"/>
            <scheme val="minor"/>
          </rPr>
          <t>Introduzca un número con dos decimales como máximo</t>
        </r>
      </text>
    </comment>
    <comment ref="F220" authorId="2" shapeId="0" xr:uid="{F6ECDE1C-6B03-4953-8572-AB20E84BC56A}">
      <text>
        <r>
          <rPr>
            <sz val="11"/>
            <color theme="1"/>
            <rFont val="Calibri"/>
            <family val="2"/>
            <scheme val="minor"/>
          </rPr>
          <t>Monto calculado automáticamente por el sistema</t>
        </r>
      </text>
    </comment>
    <comment ref="A230" authorId="2" shapeId="0" xr:uid="{8B9AC372-79A0-4D95-9EBD-1E378CFE5FFD}">
      <text>
        <r>
          <rPr>
            <sz val="11"/>
            <color theme="1"/>
            <rFont val="Calibri"/>
            <family val="2"/>
            <scheme val="minor"/>
          </rPr>
          <t>Introducir un texto con el nombre o referencia de la contratación</t>
        </r>
      </text>
    </comment>
    <comment ref="B230" authorId="2" shapeId="0" xr:uid="{56D3989D-8CE7-4F74-97FC-6CB9703D5DCC}">
      <text>
        <r>
          <rPr>
            <sz val="11"/>
            <color theme="1"/>
            <rFont val="Calibri"/>
            <family val="2"/>
            <scheme val="minor"/>
          </rPr>
          <t>Introduzca un texto con la finalidad de la contratación</t>
        </r>
      </text>
    </comment>
    <comment ref="C230" authorId="2" shapeId="0" xr:uid="{E1D279B2-0AF8-4848-A8FE-B2D659142510}">
      <text>
        <r>
          <rPr>
            <sz val="11"/>
            <color theme="1"/>
            <rFont val="Calibri"/>
            <family val="2"/>
            <scheme val="minor"/>
          </rPr>
          <t>Seleccionar un valor del listado</t>
        </r>
      </text>
    </comment>
    <comment ref="D230" authorId="2" shapeId="0" xr:uid="{8FCB1781-E724-45FE-92E9-CC2FE0E3D79C}">
      <text>
        <r>
          <rPr>
            <sz val="11"/>
            <color theme="1"/>
            <rFont val="Calibri"/>
            <family val="2"/>
            <scheme val="minor"/>
          </rPr>
          <t>Seleccione el tipo de procedimiento</t>
        </r>
      </text>
    </comment>
    <comment ref="E230" authorId="2" shapeId="0" xr:uid="{C2CB9E20-B1D9-492A-9B7E-302928E34574}">
      <text>
        <r>
          <rPr>
            <sz val="11"/>
            <color theme="1"/>
            <rFont val="Calibri"/>
            <family val="2"/>
            <scheme val="minor"/>
          </rPr>
          <t>Seleccione un valor de la lista</t>
        </r>
      </text>
    </comment>
    <comment ref="F230" authorId="2" shapeId="0" xr:uid="{327FC9B5-6753-4885-B8D8-4D6679F62262}">
      <text>
        <r>
          <rPr>
            <sz val="11"/>
            <color theme="1"/>
            <rFont val="Calibri"/>
            <family val="2"/>
            <scheme val="minor"/>
          </rPr>
          <t>Introduzca el código SNIP</t>
        </r>
      </text>
    </comment>
    <comment ref="C231" authorId="2" shapeId="0" xr:uid="{51958E34-298F-4C72-A6A6-DF32F97F9086}">
      <text>
        <r>
          <rPr>
            <sz val="11"/>
            <color theme="1"/>
            <rFont val="Calibri"/>
            <family val="2"/>
            <scheme val="minor"/>
          </rPr>
          <t>Introduzca la fecha de inicio del proceso, en formato dd-mm-aaaa</t>
        </r>
      </text>
    </comment>
    <comment ref="F231" authorId="2" shapeId="0" xr:uid="{D2E69D39-4CBB-414E-83D9-501F145944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xr:uid="{E785FE1E-24BE-4441-B850-8688B0D7F936}">
      <text/>
    </comment>
    <comment ref="C233" authorId="2" shapeId="0" xr:uid="{11C48562-B87C-4A19-AAC5-8ED98AD02F8F}">
      <text>
        <r>
          <rPr>
            <sz val="11"/>
            <color theme="1"/>
            <rFont val="Calibri"/>
            <family val="2"/>
            <scheme val="minor"/>
          </rPr>
          <t>Introduzca la fecha prevista de adjudicación, en formato dd-mm-aaaa</t>
        </r>
      </text>
    </comment>
    <comment ref="F233" authorId="2" shapeId="0" xr:uid="{4D47F668-2546-4A0A-8991-0EE57E1A14BF}">
      <text/>
    </comment>
    <comment ref="F234" authorId="2" shapeId="0" xr:uid="{673D62C5-4F2B-431D-8F15-DE2EB84998D3}">
      <text/>
    </comment>
    <comment ref="A236" authorId="2" shapeId="0" xr:uid="{E0E67E1A-9E38-47EB-871B-2C859A5BA575}">
      <text>
        <r>
          <rPr>
            <sz val="11"/>
            <color theme="1"/>
            <rFont val="Calibri"/>
            <family val="2"/>
            <scheme val="minor"/>
          </rPr>
          <t>Introduzca un codigo UNSPSC</t>
        </r>
      </text>
    </comment>
    <comment ref="B236" authorId="2" shapeId="0" xr:uid="{56BCA1DB-A5DB-40B5-BFD0-5C9A7E8265D0}">
      <text>
        <r>
          <rPr>
            <sz val="11"/>
            <color theme="1"/>
            <rFont val="Calibri"/>
            <family val="2"/>
            <scheme val="minor"/>
          </rPr>
          <t>Descripción calculada automáticamente a partir de código del artículo</t>
        </r>
      </text>
    </comment>
    <comment ref="C236" authorId="2" shapeId="0" xr:uid="{60FF375C-7414-4C6B-8FA4-3B919CF0E7C2}">
      <text>
        <r>
          <rPr>
            <sz val="11"/>
            <color theme="1"/>
            <rFont val="Calibri"/>
            <family val="2"/>
            <scheme val="minor"/>
          </rPr>
          <t>Seleccione un valor de la lista</t>
        </r>
      </text>
    </comment>
    <comment ref="D236" authorId="2" shapeId="0" xr:uid="{83A9A41D-FF8F-41E5-A180-FDDA8531EFFE}">
      <text>
        <r>
          <rPr>
            <sz val="11"/>
            <color theme="1"/>
            <rFont val="Calibri"/>
            <family val="2"/>
            <scheme val="minor"/>
          </rPr>
          <t>Introduzca un número con dos decimales como máximo. Debe ser igual o mayor a la "Cantidad Real Consumida"</t>
        </r>
      </text>
    </comment>
    <comment ref="E236" authorId="2" shapeId="0" xr:uid="{E4719F5E-D8E0-4C35-97F2-62379DB49754}">
      <text>
        <r>
          <rPr>
            <sz val="11"/>
            <color theme="1"/>
            <rFont val="Calibri"/>
            <family val="2"/>
            <scheme val="minor"/>
          </rPr>
          <t>Introduzca un número con dos decimales como máximo</t>
        </r>
      </text>
    </comment>
    <comment ref="F236" authorId="2" shapeId="0" xr:uid="{7BA90F6E-E5C1-4433-9317-261CADB35EFB}">
      <text>
        <r>
          <rPr>
            <sz val="11"/>
            <color theme="1"/>
            <rFont val="Calibri"/>
            <family val="2"/>
            <scheme val="minor"/>
          </rPr>
          <t>Monto calculado automáticamente por el sistema</t>
        </r>
      </text>
    </comment>
    <comment ref="A246" authorId="2" shapeId="0" xr:uid="{E528FA6E-037B-4B69-A185-10C6908D96C1}">
      <text>
        <r>
          <rPr>
            <sz val="11"/>
            <color theme="1"/>
            <rFont val="Calibri"/>
            <family val="2"/>
            <scheme val="minor"/>
          </rPr>
          <t>Introducir un texto con el nombre o referencia de la contratación</t>
        </r>
      </text>
    </comment>
    <comment ref="B246" authorId="2" shapeId="0" xr:uid="{252D7F5F-39A5-4D0B-BA1C-B201443D26F8}">
      <text>
        <r>
          <rPr>
            <sz val="11"/>
            <color theme="1"/>
            <rFont val="Calibri"/>
            <family val="2"/>
            <scheme val="minor"/>
          </rPr>
          <t>Introduzca un texto con la finalidad de la contratación</t>
        </r>
      </text>
    </comment>
    <comment ref="C246" authorId="2" shapeId="0" xr:uid="{233081BB-8839-471F-BDF5-0C0BAE51DF6E}">
      <text>
        <r>
          <rPr>
            <sz val="11"/>
            <color theme="1"/>
            <rFont val="Calibri"/>
            <family val="2"/>
            <scheme val="minor"/>
          </rPr>
          <t>Seleccionar un valor del listado</t>
        </r>
      </text>
    </comment>
    <comment ref="D246" authorId="2" shapeId="0" xr:uid="{41C81D3F-CCE6-4272-94E0-462B7AAF5E65}">
      <text>
        <r>
          <rPr>
            <sz val="11"/>
            <color theme="1"/>
            <rFont val="Calibri"/>
            <family val="2"/>
            <scheme val="minor"/>
          </rPr>
          <t>Seleccione el tipo de procedimiento</t>
        </r>
      </text>
    </comment>
    <comment ref="E246" authorId="2" shapeId="0" xr:uid="{02B4A58C-80DE-45BE-B539-0B83E7F8150E}">
      <text>
        <r>
          <rPr>
            <sz val="11"/>
            <color theme="1"/>
            <rFont val="Calibri"/>
            <family val="2"/>
            <scheme val="minor"/>
          </rPr>
          <t>Seleccione un valor de la lista</t>
        </r>
      </text>
    </comment>
    <comment ref="F246" authorId="2" shapeId="0" xr:uid="{D302CC9D-DD78-43A1-84E2-81966E727248}">
      <text>
        <r>
          <rPr>
            <sz val="11"/>
            <color theme="1"/>
            <rFont val="Calibri"/>
            <family val="2"/>
            <scheme val="minor"/>
          </rPr>
          <t>Introduzca el código SNIP</t>
        </r>
      </text>
    </comment>
    <comment ref="C247" authorId="2" shapeId="0" xr:uid="{7C3A0C3E-B2E7-4969-961D-0A643314655A}">
      <text>
        <r>
          <rPr>
            <sz val="11"/>
            <color theme="1"/>
            <rFont val="Calibri"/>
            <family val="2"/>
            <scheme val="minor"/>
          </rPr>
          <t>Introduzca la fecha de inicio del proceso, en formato dd-mm-aaaa</t>
        </r>
      </text>
    </comment>
    <comment ref="F247" authorId="2" shapeId="0" xr:uid="{A3060225-7F2F-4E89-974B-B7072B80A7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2" shapeId="0" xr:uid="{BE1FE04A-8FF5-4FF5-BCCD-890F5918F2B1}">
      <text/>
    </comment>
    <comment ref="C249" authorId="2" shapeId="0" xr:uid="{EDA93B75-29CC-4C5C-8C5C-F855FD181D68}">
      <text>
        <r>
          <rPr>
            <sz val="11"/>
            <color theme="1"/>
            <rFont val="Calibri"/>
            <family val="2"/>
            <scheme val="minor"/>
          </rPr>
          <t>Introduzca la fecha prevista de adjudicación, en formato dd-mm-aaaa</t>
        </r>
      </text>
    </comment>
    <comment ref="F249" authorId="2" shapeId="0" xr:uid="{48586174-FE54-435F-BDAD-371E8D8F97C1}">
      <text/>
    </comment>
    <comment ref="F250" authorId="2" shapeId="0" xr:uid="{516BF558-03DD-4353-9C4F-D4F927275BE8}">
      <text/>
    </comment>
    <comment ref="A252" authorId="2" shapeId="0" xr:uid="{664947BA-2BEB-4AD0-B4D3-CB26A970AF9D}">
      <text>
        <r>
          <rPr>
            <sz val="11"/>
            <color theme="1"/>
            <rFont val="Calibri"/>
            <family val="2"/>
            <scheme val="minor"/>
          </rPr>
          <t>Introduzca un codigo UNSPSC</t>
        </r>
      </text>
    </comment>
    <comment ref="B252" authorId="2" shapeId="0" xr:uid="{57568E2C-E250-4C17-A8A3-9E88CDDBD41D}">
      <text>
        <r>
          <rPr>
            <sz val="11"/>
            <color theme="1"/>
            <rFont val="Calibri"/>
            <family val="2"/>
            <scheme val="minor"/>
          </rPr>
          <t>Descripción calculada automáticamente a partir de código del artículo</t>
        </r>
      </text>
    </comment>
    <comment ref="C252" authorId="2" shapeId="0" xr:uid="{57AF9D3E-1E3A-497B-9D3B-19C86F6FA272}">
      <text>
        <r>
          <rPr>
            <sz val="11"/>
            <color theme="1"/>
            <rFont val="Calibri"/>
            <family val="2"/>
            <scheme val="minor"/>
          </rPr>
          <t>Seleccione un valor de la lista</t>
        </r>
      </text>
    </comment>
    <comment ref="D252" authorId="2" shapeId="0" xr:uid="{9A3AA16E-FA58-4D85-9A69-0124047FE44F}">
      <text>
        <r>
          <rPr>
            <sz val="11"/>
            <color theme="1"/>
            <rFont val="Calibri"/>
            <family val="2"/>
            <scheme val="minor"/>
          </rPr>
          <t>Introduzca un número con dos decimales como máximo. Debe ser igual o mayor a la "Cantidad Real Consumida"</t>
        </r>
      </text>
    </comment>
    <comment ref="E252" authorId="2" shapeId="0" xr:uid="{D104774B-A98F-4148-8316-95627C666BAF}">
      <text>
        <r>
          <rPr>
            <sz val="11"/>
            <color theme="1"/>
            <rFont val="Calibri"/>
            <family val="2"/>
            <scheme val="minor"/>
          </rPr>
          <t>Introduzca un número con dos decimales como máximo</t>
        </r>
      </text>
    </comment>
    <comment ref="F252" authorId="2" shapeId="0" xr:uid="{40052CA9-22A7-43CC-9E2C-BD4D7A89DB7F}">
      <text>
        <r>
          <rPr>
            <sz val="11"/>
            <color theme="1"/>
            <rFont val="Calibri"/>
            <family val="2"/>
            <scheme val="minor"/>
          </rPr>
          <t>Monto calculado automáticamente por el sistema</t>
        </r>
      </text>
    </comment>
    <comment ref="A261" authorId="2" shapeId="0" xr:uid="{29137977-0930-406E-96EC-4896BA1BB164}">
      <text>
        <r>
          <rPr>
            <sz val="11"/>
            <color theme="1"/>
            <rFont val="Calibri"/>
            <family val="2"/>
            <scheme val="minor"/>
          </rPr>
          <t>Introducir un texto con el nombre o referencia de la contratación</t>
        </r>
      </text>
    </comment>
    <comment ref="B261" authorId="2" shapeId="0" xr:uid="{DFDF7189-8A8E-4D4A-A90E-F38CD2772818}">
      <text>
        <r>
          <rPr>
            <sz val="11"/>
            <color theme="1"/>
            <rFont val="Calibri"/>
            <family val="2"/>
            <scheme val="minor"/>
          </rPr>
          <t>Introduzca un texto con la finalidad de la contratación</t>
        </r>
      </text>
    </comment>
    <comment ref="C261" authorId="2" shapeId="0" xr:uid="{2A023AB6-EE76-41A7-94B7-39D23A917DF9}">
      <text>
        <r>
          <rPr>
            <sz val="11"/>
            <color theme="1"/>
            <rFont val="Calibri"/>
            <family val="2"/>
            <scheme val="minor"/>
          </rPr>
          <t>Seleccionar un valor del listado</t>
        </r>
      </text>
    </comment>
    <comment ref="D261" authorId="2" shapeId="0" xr:uid="{A6607BEB-9070-4E87-AA94-FAA65B803815}">
      <text>
        <r>
          <rPr>
            <sz val="11"/>
            <color theme="1"/>
            <rFont val="Calibri"/>
            <family val="2"/>
            <scheme val="minor"/>
          </rPr>
          <t>Seleccione el tipo de procedimiento</t>
        </r>
      </text>
    </comment>
    <comment ref="E261" authorId="2" shapeId="0" xr:uid="{9F5B92CF-AF85-4831-A0E7-FFC6280BC008}">
      <text>
        <r>
          <rPr>
            <sz val="11"/>
            <color theme="1"/>
            <rFont val="Calibri"/>
            <family val="2"/>
            <scheme val="minor"/>
          </rPr>
          <t>Seleccione un valor de la lista</t>
        </r>
      </text>
    </comment>
    <comment ref="F261" authorId="2" shapeId="0" xr:uid="{1143A443-DD5B-47A3-9A89-F0187B9831ED}">
      <text>
        <r>
          <rPr>
            <sz val="11"/>
            <color theme="1"/>
            <rFont val="Calibri"/>
            <family val="2"/>
            <scheme val="minor"/>
          </rPr>
          <t>Introduzca el código SNIP</t>
        </r>
      </text>
    </comment>
    <comment ref="C262" authorId="2" shapeId="0" xr:uid="{07DAF07B-C76C-4984-954D-1AD3B3DCE1E0}">
      <text>
        <r>
          <rPr>
            <sz val="11"/>
            <color theme="1"/>
            <rFont val="Calibri"/>
            <family val="2"/>
            <scheme val="minor"/>
          </rPr>
          <t>Introduzca la fecha de inicio del proceso, en formato dd-mm-aaaa</t>
        </r>
      </text>
    </comment>
    <comment ref="F262" authorId="2" shapeId="0" xr:uid="{8FE00797-83D1-426D-AEDC-72E78D38D3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5F0B017C-3BFE-4CEC-B8CF-CB52A6CE3331}">
      <text/>
    </comment>
    <comment ref="C264" authorId="2" shapeId="0" xr:uid="{9D2322F1-CF27-424D-B83A-B0C53BA279AC}">
      <text>
        <r>
          <rPr>
            <sz val="11"/>
            <color theme="1"/>
            <rFont val="Calibri"/>
            <family val="2"/>
            <scheme val="minor"/>
          </rPr>
          <t>Introduzca la fecha prevista de adjudicación, en formato dd-mm-aaaa</t>
        </r>
      </text>
    </comment>
    <comment ref="F264" authorId="2" shapeId="0" xr:uid="{FE88B282-7F68-4EA6-8527-6EA9F4ADB5DE}">
      <text/>
    </comment>
    <comment ref="F265" authorId="2" shapeId="0" xr:uid="{D96C7ECC-9623-442A-93E2-B95F42286485}">
      <text/>
    </comment>
    <comment ref="A267" authorId="2" shapeId="0" xr:uid="{3F40C60A-B600-4E41-88C8-4D1B4C8B03C9}">
      <text>
        <r>
          <rPr>
            <sz val="11"/>
            <color theme="1"/>
            <rFont val="Calibri"/>
            <family val="2"/>
            <scheme val="minor"/>
          </rPr>
          <t>Introduzca un codigo UNSPSC</t>
        </r>
      </text>
    </comment>
    <comment ref="B267" authorId="2" shapeId="0" xr:uid="{39DC60FD-97A0-4858-BC45-82D7635E492C}">
      <text>
        <r>
          <rPr>
            <sz val="11"/>
            <color theme="1"/>
            <rFont val="Calibri"/>
            <family val="2"/>
            <scheme val="minor"/>
          </rPr>
          <t>Descripción calculada automáticamente a partir de código del artículo</t>
        </r>
      </text>
    </comment>
    <comment ref="C267" authorId="2" shapeId="0" xr:uid="{55286C65-EBCE-4E23-8711-02630C6F8EAB}">
      <text>
        <r>
          <rPr>
            <sz val="11"/>
            <color theme="1"/>
            <rFont val="Calibri"/>
            <family val="2"/>
            <scheme val="minor"/>
          </rPr>
          <t>Seleccione un valor de la lista</t>
        </r>
      </text>
    </comment>
    <comment ref="D267" authorId="2" shapeId="0" xr:uid="{3C994DC5-A06A-4DF0-AF5A-E49F8A01FF64}">
      <text>
        <r>
          <rPr>
            <sz val="11"/>
            <color theme="1"/>
            <rFont val="Calibri"/>
            <family val="2"/>
            <scheme val="minor"/>
          </rPr>
          <t>Introduzca un número con dos decimales como máximo. Debe ser igual o mayor a la "Cantidad Real Consumida"</t>
        </r>
      </text>
    </comment>
    <comment ref="E267" authorId="2" shapeId="0" xr:uid="{C8F2BDCE-A3FF-4B5A-952C-0F7870FDDE03}">
      <text>
        <r>
          <rPr>
            <sz val="11"/>
            <color theme="1"/>
            <rFont val="Calibri"/>
            <family val="2"/>
            <scheme val="minor"/>
          </rPr>
          <t>Introduzca un número con dos decimales como máximo</t>
        </r>
      </text>
    </comment>
    <comment ref="F267" authorId="2" shapeId="0" xr:uid="{87921A40-A77F-42AD-B8FD-3B1ACABCBED5}">
      <text>
        <r>
          <rPr>
            <sz val="11"/>
            <color theme="1"/>
            <rFont val="Calibri"/>
            <family val="2"/>
            <scheme val="minor"/>
          </rPr>
          <t>Monto calculado automáticamente por el sistema</t>
        </r>
      </text>
    </comment>
    <comment ref="A276" authorId="2" shapeId="0" xr:uid="{A7CB681C-F413-4283-8B99-A8E6B0C058B0}">
      <text>
        <r>
          <rPr>
            <sz val="11"/>
            <color theme="1"/>
            <rFont val="Calibri"/>
            <family val="2"/>
            <scheme val="minor"/>
          </rPr>
          <t>Introducir un texto con el nombre o referencia de la contratación</t>
        </r>
      </text>
    </comment>
    <comment ref="B276" authorId="2" shapeId="0" xr:uid="{45D5E03A-BC73-46E9-AC8B-5913D0F845C4}">
      <text>
        <r>
          <rPr>
            <sz val="11"/>
            <color theme="1"/>
            <rFont val="Calibri"/>
            <family val="2"/>
            <scheme val="minor"/>
          </rPr>
          <t>Introduzca un texto con la finalidad de la contratación</t>
        </r>
      </text>
    </comment>
    <comment ref="C276" authorId="2" shapeId="0" xr:uid="{FE4904A5-3330-4C60-8E3E-C6AEA2EF65D2}">
      <text>
        <r>
          <rPr>
            <sz val="11"/>
            <color theme="1"/>
            <rFont val="Calibri"/>
            <family val="2"/>
            <scheme val="minor"/>
          </rPr>
          <t>Seleccionar un valor del listado</t>
        </r>
      </text>
    </comment>
    <comment ref="D276" authorId="2" shapeId="0" xr:uid="{BFB8E891-570C-405A-999D-69C9D0492E2B}">
      <text>
        <r>
          <rPr>
            <sz val="11"/>
            <color theme="1"/>
            <rFont val="Calibri"/>
            <family val="2"/>
            <scheme val="minor"/>
          </rPr>
          <t>Seleccione el tipo de procedimiento</t>
        </r>
      </text>
    </comment>
    <comment ref="E276" authorId="2" shapeId="0" xr:uid="{2C19F958-114D-46C4-9E05-AB0239DDFDB3}">
      <text>
        <r>
          <rPr>
            <sz val="11"/>
            <color theme="1"/>
            <rFont val="Calibri"/>
            <family val="2"/>
            <scheme val="minor"/>
          </rPr>
          <t>Seleccione un valor de la lista</t>
        </r>
      </text>
    </comment>
    <comment ref="F276" authorId="2" shapeId="0" xr:uid="{A9562BE8-D72F-457B-8627-A4E639563472}">
      <text>
        <r>
          <rPr>
            <sz val="11"/>
            <color theme="1"/>
            <rFont val="Calibri"/>
            <family val="2"/>
            <scheme val="minor"/>
          </rPr>
          <t>Introduzca el código SNIP</t>
        </r>
      </text>
    </comment>
    <comment ref="C277" authorId="2" shapeId="0" xr:uid="{04FC5F24-2859-48F7-80B2-33D5025D7BFF}">
      <text>
        <r>
          <rPr>
            <sz val="11"/>
            <color theme="1"/>
            <rFont val="Calibri"/>
            <family val="2"/>
            <scheme val="minor"/>
          </rPr>
          <t>Introduzca la fecha de inicio del proceso, en formato dd-mm-aaaa</t>
        </r>
      </text>
    </comment>
    <comment ref="F277" authorId="2" shapeId="0" xr:uid="{2E86149E-C97A-4195-AFFF-37759B65E7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xr:uid="{712D9DB1-6032-4758-8DB3-B4F07058B82A}">
      <text/>
    </comment>
    <comment ref="C279" authorId="2" shapeId="0" xr:uid="{A460F752-5EE0-4BD3-B721-445CCB65E32D}">
      <text>
        <r>
          <rPr>
            <sz val="11"/>
            <color theme="1"/>
            <rFont val="Calibri"/>
            <family val="2"/>
            <scheme val="minor"/>
          </rPr>
          <t>Introduzca la fecha prevista de adjudicación, en formato dd-mm-aaaa</t>
        </r>
      </text>
    </comment>
    <comment ref="F279" authorId="2" shapeId="0" xr:uid="{299CCA1A-7CD5-4618-BABD-D008AEF3D405}">
      <text/>
    </comment>
    <comment ref="F280" authorId="2" shapeId="0" xr:uid="{6557DE03-C6B7-4AB6-84E0-DB8F620ADFAD}">
      <text/>
    </comment>
    <comment ref="A282" authorId="2" shapeId="0" xr:uid="{6382F4A8-3025-42E2-A992-C6F7FC753915}">
      <text>
        <r>
          <rPr>
            <sz val="11"/>
            <color theme="1"/>
            <rFont val="Calibri"/>
            <family val="2"/>
            <scheme val="minor"/>
          </rPr>
          <t>Introduzca un codigo UNSPSC</t>
        </r>
      </text>
    </comment>
    <comment ref="B282" authorId="2" shapeId="0" xr:uid="{B2FA4655-E734-4939-9CA7-1F0C8A50470C}">
      <text>
        <r>
          <rPr>
            <sz val="11"/>
            <color theme="1"/>
            <rFont val="Calibri"/>
            <family val="2"/>
            <scheme val="minor"/>
          </rPr>
          <t>Descripción calculada automáticamente a partir de código del artículo</t>
        </r>
      </text>
    </comment>
    <comment ref="C282" authorId="2" shapeId="0" xr:uid="{9002501B-DDAD-4F1D-AD50-A6618713DDCD}">
      <text>
        <r>
          <rPr>
            <sz val="11"/>
            <color theme="1"/>
            <rFont val="Calibri"/>
            <family val="2"/>
            <scheme val="minor"/>
          </rPr>
          <t>Seleccione un valor de la lista</t>
        </r>
      </text>
    </comment>
    <comment ref="D282" authorId="2" shapeId="0" xr:uid="{C94EF2C4-6A66-4E31-BBA2-C536928C8C89}">
      <text>
        <r>
          <rPr>
            <sz val="11"/>
            <color theme="1"/>
            <rFont val="Calibri"/>
            <family val="2"/>
            <scheme val="minor"/>
          </rPr>
          <t>Introduzca un número con dos decimales como máximo. Debe ser igual o mayor a la "Cantidad Real Consumida"</t>
        </r>
      </text>
    </comment>
    <comment ref="E282" authorId="2" shapeId="0" xr:uid="{AE1BFE94-E8E1-46B2-9C07-352FC380081D}">
      <text>
        <r>
          <rPr>
            <sz val="11"/>
            <color theme="1"/>
            <rFont val="Calibri"/>
            <family val="2"/>
            <scheme val="minor"/>
          </rPr>
          <t>Introduzca un número con dos decimales como máximo</t>
        </r>
      </text>
    </comment>
    <comment ref="F282" authorId="2" shapeId="0" xr:uid="{7B9E95A5-ED8E-4837-A1D1-191157E7B5E0}">
      <text>
        <r>
          <rPr>
            <sz val="11"/>
            <color theme="1"/>
            <rFont val="Calibri"/>
            <family val="2"/>
            <scheme val="minor"/>
          </rPr>
          <t>Monto calculado automáticamente por el sistema</t>
        </r>
      </text>
    </comment>
    <comment ref="A307" authorId="2" shapeId="0" xr:uid="{E1D5FC1E-7739-4EC6-8121-55B9D2729F9F}">
      <text>
        <r>
          <rPr>
            <sz val="11"/>
            <color theme="1"/>
            <rFont val="Calibri"/>
            <family val="2"/>
            <scheme val="minor"/>
          </rPr>
          <t>Introducir un texto con el nombre o referencia de la contratación</t>
        </r>
      </text>
    </comment>
    <comment ref="B307" authorId="2" shapeId="0" xr:uid="{010ACCEA-C85A-4FAE-8E0C-DB8E563DE796}">
      <text>
        <r>
          <rPr>
            <sz val="11"/>
            <color theme="1"/>
            <rFont val="Calibri"/>
            <family val="2"/>
            <scheme val="minor"/>
          </rPr>
          <t>Introduzca un texto con la finalidad de la contratación</t>
        </r>
      </text>
    </comment>
    <comment ref="C307" authorId="2" shapeId="0" xr:uid="{181E4E25-5769-4186-8138-348572CC70E8}">
      <text>
        <r>
          <rPr>
            <sz val="11"/>
            <color theme="1"/>
            <rFont val="Calibri"/>
            <family val="2"/>
            <scheme val="minor"/>
          </rPr>
          <t>Seleccionar un valor del listado</t>
        </r>
      </text>
    </comment>
    <comment ref="D307" authorId="2" shapeId="0" xr:uid="{17F6654C-A757-4346-B265-B3C2D543A9FF}">
      <text>
        <r>
          <rPr>
            <sz val="11"/>
            <color theme="1"/>
            <rFont val="Calibri"/>
            <family val="2"/>
            <scheme val="minor"/>
          </rPr>
          <t>Seleccione el tipo de procedimiento</t>
        </r>
      </text>
    </comment>
    <comment ref="E307" authorId="2" shapeId="0" xr:uid="{D8BE2720-C6C8-4B3C-AE56-96F51C46BD7B}">
      <text>
        <r>
          <rPr>
            <sz val="11"/>
            <color theme="1"/>
            <rFont val="Calibri"/>
            <family val="2"/>
            <scheme val="minor"/>
          </rPr>
          <t>Seleccione un valor de la lista</t>
        </r>
      </text>
    </comment>
    <comment ref="F307" authorId="2" shapeId="0" xr:uid="{DC5AB2A5-41DB-483F-85CB-CBEFF5F98CBE}">
      <text>
        <r>
          <rPr>
            <sz val="11"/>
            <color theme="1"/>
            <rFont val="Calibri"/>
            <family val="2"/>
            <scheme val="minor"/>
          </rPr>
          <t>Introduzca el código SNIP</t>
        </r>
      </text>
    </comment>
    <comment ref="C308" authorId="2" shapeId="0" xr:uid="{36CFA8D3-F088-41C7-BDD2-4E643B6EE6F2}">
      <text>
        <r>
          <rPr>
            <sz val="11"/>
            <color theme="1"/>
            <rFont val="Calibri"/>
            <family val="2"/>
            <scheme val="minor"/>
          </rPr>
          <t>Introduzca la fecha de inicio del proceso, en formato dd-mm-aaaa</t>
        </r>
      </text>
    </comment>
    <comment ref="F308" authorId="2" shapeId="0" xr:uid="{6D95C24D-A2F7-4323-AD53-87C333D2EA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2" shapeId="0" xr:uid="{962D5CCD-38B9-435A-A70B-664554C60793}">
      <text/>
    </comment>
    <comment ref="C310" authorId="2" shapeId="0" xr:uid="{DDB3D3D4-F6DD-4D24-9532-E4F8A4123784}">
      <text>
        <r>
          <rPr>
            <sz val="11"/>
            <color theme="1"/>
            <rFont val="Calibri"/>
            <family val="2"/>
            <scheme val="minor"/>
          </rPr>
          <t>Introduzca la fecha prevista de adjudicación, en formato dd-mm-aaaa</t>
        </r>
      </text>
    </comment>
    <comment ref="F310" authorId="2" shapeId="0" xr:uid="{8DC2C468-A68F-4FC1-AF79-E94B26F38E95}">
      <text/>
    </comment>
    <comment ref="F311" authorId="2" shapeId="0" xr:uid="{E497F163-FE9B-4B20-A62F-634787F6C664}">
      <text/>
    </comment>
    <comment ref="A313" authorId="2" shapeId="0" xr:uid="{5CC81DDA-2DDA-414F-9EF1-BBC5843DF1A1}">
      <text>
        <r>
          <rPr>
            <sz val="11"/>
            <color theme="1"/>
            <rFont val="Calibri"/>
            <family val="2"/>
            <scheme val="minor"/>
          </rPr>
          <t>Introduzca un codigo UNSPSC</t>
        </r>
      </text>
    </comment>
    <comment ref="B313" authorId="2" shapeId="0" xr:uid="{F38865AE-C9C6-42B0-9B4E-0AE82BC14B92}">
      <text>
        <r>
          <rPr>
            <sz val="11"/>
            <color theme="1"/>
            <rFont val="Calibri"/>
            <family val="2"/>
            <scheme val="minor"/>
          </rPr>
          <t>Descripción calculada automáticamente a partir de código del artículo</t>
        </r>
      </text>
    </comment>
    <comment ref="C313" authorId="2" shapeId="0" xr:uid="{F87EB877-2459-4B84-95F1-AA78D3F9F3AB}">
      <text>
        <r>
          <rPr>
            <sz val="11"/>
            <color theme="1"/>
            <rFont val="Calibri"/>
            <family val="2"/>
            <scheme val="minor"/>
          </rPr>
          <t>Seleccione un valor de la lista</t>
        </r>
      </text>
    </comment>
    <comment ref="D313" authorId="2" shapeId="0" xr:uid="{C66F95A7-32E5-47F7-8B4F-66B3CEB8522E}">
      <text>
        <r>
          <rPr>
            <sz val="11"/>
            <color theme="1"/>
            <rFont val="Calibri"/>
            <family val="2"/>
            <scheme val="minor"/>
          </rPr>
          <t>Introduzca un número con dos decimales como máximo. Debe ser igual o mayor a la "Cantidad Real Consumida"</t>
        </r>
      </text>
    </comment>
    <comment ref="E313" authorId="2" shapeId="0" xr:uid="{3F8DC16D-A3E2-4D03-AD20-68A1EA50B073}">
      <text>
        <r>
          <rPr>
            <sz val="11"/>
            <color theme="1"/>
            <rFont val="Calibri"/>
            <family val="2"/>
            <scheme val="minor"/>
          </rPr>
          <t>Introduzca un número con dos decimales como máximo</t>
        </r>
      </text>
    </comment>
    <comment ref="F313" authorId="2" shapeId="0" xr:uid="{44B8C5E2-153D-4AA2-B2FB-DBD4EA043666}">
      <text>
        <r>
          <rPr>
            <sz val="11"/>
            <color theme="1"/>
            <rFont val="Calibri"/>
            <family val="2"/>
            <scheme val="minor"/>
          </rPr>
          <t>Monto calculado automáticamente por el sistema</t>
        </r>
      </text>
    </comment>
    <comment ref="A339" authorId="2" shapeId="0" xr:uid="{8FCB9610-1FD6-42D1-80B9-B2F5D88E0498}">
      <text>
        <r>
          <rPr>
            <sz val="11"/>
            <color theme="1"/>
            <rFont val="Calibri"/>
            <family val="2"/>
            <scheme val="minor"/>
          </rPr>
          <t>Introducir un texto con el nombre o referencia de la contratación</t>
        </r>
      </text>
    </comment>
    <comment ref="B339" authorId="2" shapeId="0" xr:uid="{A3152154-08A5-4B67-882A-A3418B0C4315}">
      <text>
        <r>
          <rPr>
            <sz val="11"/>
            <color theme="1"/>
            <rFont val="Calibri"/>
            <family val="2"/>
            <scheme val="minor"/>
          </rPr>
          <t>Introduzca un texto con la finalidad de la contratación</t>
        </r>
      </text>
    </comment>
    <comment ref="C339" authorId="2" shapeId="0" xr:uid="{2CEE1281-CD0F-468E-96CA-8B67DE2197B4}">
      <text>
        <r>
          <rPr>
            <sz val="11"/>
            <color theme="1"/>
            <rFont val="Calibri"/>
            <family val="2"/>
            <scheme val="minor"/>
          </rPr>
          <t>Seleccionar un valor del listado</t>
        </r>
      </text>
    </comment>
    <comment ref="D339" authorId="2" shapeId="0" xr:uid="{00823CFB-2775-4CD7-9FBA-0345F394960F}">
      <text>
        <r>
          <rPr>
            <sz val="11"/>
            <color theme="1"/>
            <rFont val="Calibri"/>
            <family val="2"/>
            <scheme val="minor"/>
          </rPr>
          <t>Seleccione el tipo de procedimiento</t>
        </r>
      </text>
    </comment>
    <comment ref="E339" authorId="2" shapeId="0" xr:uid="{EE92BF6F-5145-4B0C-A4BD-5952C033E856}">
      <text>
        <r>
          <rPr>
            <sz val="11"/>
            <color theme="1"/>
            <rFont val="Calibri"/>
            <family val="2"/>
            <scheme val="minor"/>
          </rPr>
          <t>Seleccione un valor de la lista</t>
        </r>
      </text>
    </comment>
    <comment ref="F339" authorId="2" shapeId="0" xr:uid="{C9D3D964-FBD6-4F33-8EEC-C1F6B15D1E53}">
      <text>
        <r>
          <rPr>
            <sz val="11"/>
            <color theme="1"/>
            <rFont val="Calibri"/>
            <family val="2"/>
            <scheme val="minor"/>
          </rPr>
          <t>Introduzca el código SNIP</t>
        </r>
      </text>
    </comment>
    <comment ref="C340" authorId="2" shapeId="0" xr:uid="{363532DF-A58D-4255-984E-D702F07E82AE}">
      <text>
        <r>
          <rPr>
            <sz val="11"/>
            <color theme="1"/>
            <rFont val="Calibri"/>
            <family val="2"/>
            <scheme val="minor"/>
          </rPr>
          <t>Introduzca la fecha de inicio del proceso, en formato dd-mm-aaaa</t>
        </r>
      </text>
    </comment>
    <comment ref="F340" authorId="2" shapeId="0" xr:uid="{88D2E826-30CF-4887-BEA8-0430303FEB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xr:uid="{77A606D3-7F47-41A4-A2A9-E214009F3795}">
      <text/>
    </comment>
    <comment ref="C342" authorId="2" shapeId="0" xr:uid="{560FC31B-8604-4B4F-AE19-D1BB30567B5F}">
      <text>
        <r>
          <rPr>
            <sz val="11"/>
            <color theme="1"/>
            <rFont val="Calibri"/>
            <family val="2"/>
            <scheme val="minor"/>
          </rPr>
          <t>Introduzca la fecha prevista de adjudicación, en formato dd-mm-aaaa</t>
        </r>
      </text>
    </comment>
    <comment ref="F342" authorId="2" shapeId="0" xr:uid="{DB0C389B-8FA8-45B2-B5FA-9CC18FE393B4}">
      <text/>
    </comment>
    <comment ref="F343" authorId="2" shapeId="0" xr:uid="{DD6A29C2-3333-4E15-B888-C17DD40A62B8}">
      <text/>
    </comment>
    <comment ref="A345" authorId="2" shapeId="0" xr:uid="{8995D944-96DA-43B1-9BC2-A3612E830D79}">
      <text>
        <r>
          <rPr>
            <sz val="11"/>
            <color theme="1"/>
            <rFont val="Calibri"/>
            <family val="2"/>
            <scheme val="minor"/>
          </rPr>
          <t>Introduzca un codigo UNSPSC</t>
        </r>
      </text>
    </comment>
    <comment ref="B345" authorId="2" shapeId="0" xr:uid="{97022C80-E6C8-4BE5-A691-01539874DDAB}">
      <text>
        <r>
          <rPr>
            <sz val="11"/>
            <color theme="1"/>
            <rFont val="Calibri"/>
            <family val="2"/>
            <scheme val="minor"/>
          </rPr>
          <t>Descripción calculada automáticamente a partir de código del artículo</t>
        </r>
      </text>
    </comment>
    <comment ref="C345" authorId="2" shapeId="0" xr:uid="{355E8D61-6C8E-4B78-BEB5-5E06026B83F1}">
      <text>
        <r>
          <rPr>
            <sz val="11"/>
            <color theme="1"/>
            <rFont val="Calibri"/>
            <family val="2"/>
            <scheme val="minor"/>
          </rPr>
          <t>Seleccione un valor de la lista</t>
        </r>
      </text>
    </comment>
    <comment ref="D345" authorId="2" shapeId="0" xr:uid="{C886DE0D-D070-4CD3-8F09-2ADA50A0F27C}">
      <text>
        <r>
          <rPr>
            <sz val="11"/>
            <color theme="1"/>
            <rFont val="Calibri"/>
            <family val="2"/>
            <scheme val="minor"/>
          </rPr>
          <t>Introduzca un número con dos decimales como máximo. Debe ser igual o mayor a la "Cantidad Real Consumida"</t>
        </r>
      </text>
    </comment>
    <comment ref="E345" authorId="2" shapeId="0" xr:uid="{9AF1A0B9-D772-48C2-8CCB-DEEF70B57FF9}">
      <text>
        <r>
          <rPr>
            <sz val="11"/>
            <color theme="1"/>
            <rFont val="Calibri"/>
            <family val="2"/>
            <scheme val="minor"/>
          </rPr>
          <t>Introduzca un número con dos decimales como máximo</t>
        </r>
      </text>
    </comment>
    <comment ref="F345" authorId="2" shapeId="0" xr:uid="{54FA0177-8CC1-4E77-BA74-D7632B4BBD4A}">
      <text>
        <r>
          <rPr>
            <sz val="11"/>
            <color theme="1"/>
            <rFont val="Calibri"/>
            <family val="2"/>
            <scheme val="minor"/>
          </rPr>
          <t>Monto calculado automáticamente por el sistema</t>
        </r>
      </text>
    </comment>
    <comment ref="A371" authorId="2" shapeId="0" xr:uid="{2E2A2103-65F2-4A28-8D48-6EF0AD76C047}">
      <text>
        <r>
          <rPr>
            <sz val="11"/>
            <color theme="1"/>
            <rFont val="Calibri"/>
            <family val="2"/>
            <scheme val="minor"/>
          </rPr>
          <t>Introducir un texto con el nombre o referencia de la contratación</t>
        </r>
      </text>
    </comment>
    <comment ref="B371" authorId="2" shapeId="0" xr:uid="{DF30DDD6-ABDE-4367-AC0E-CCD80E59EF2E}">
      <text>
        <r>
          <rPr>
            <sz val="11"/>
            <color theme="1"/>
            <rFont val="Calibri"/>
            <family val="2"/>
            <scheme val="minor"/>
          </rPr>
          <t>Introduzca un texto con la finalidad de la contratación</t>
        </r>
      </text>
    </comment>
    <comment ref="C371" authorId="2" shapeId="0" xr:uid="{5615DE91-751C-4745-A69A-56324146291B}">
      <text>
        <r>
          <rPr>
            <sz val="11"/>
            <color theme="1"/>
            <rFont val="Calibri"/>
            <family val="2"/>
            <scheme val="minor"/>
          </rPr>
          <t>Seleccionar un valor del listado</t>
        </r>
      </text>
    </comment>
    <comment ref="D371" authorId="2" shapeId="0" xr:uid="{2576EA97-64E9-454F-B832-0998C2A4C06F}">
      <text>
        <r>
          <rPr>
            <sz val="11"/>
            <color theme="1"/>
            <rFont val="Calibri"/>
            <family val="2"/>
            <scheme val="minor"/>
          </rPr>
          <t>Seleccione el tipo de procedimiento</t>
        </r>
      </text>
    </comment>
    <comment ref="E371" authorId="2" shapeId="0" xr:uid="{7CD12406-9CAF-4F6E-8F30-650B9F77C654}">
      <text>
        <r>
          <rPr>
            <sz val="11"/>
            <color theme="1"/>
            <rFont val="Calibri"/>
            <family val="2"/>
            <scheme val="minor"/>
          </rPr>
          <t>Seleccione un valor de la lista</t>
        </r>
      </text>
    </comment>
    <comment ref="F371" authorId="2" shapeId="0" xr:uid="{6DC30E7A-284D-4FAD-B049-2B1878F41DC2}">
      <text>
        <r>
          <rPr>
            <sz val="11"/>
            <color theme="1"/>
            <rFont val="Calibri"/>
            <family val="2"/>
            <scheme val="minor"/>
          </rPr>
          <t>Introduzca el código SNIP</t>
        </r>
      </text>
    </comment>
    <comment ref="C372" authorId="2" shapeId="0" xr:uid="{E2E86FFB-A5AA-41C0-850D-44DAC343B2A1}">
      <text>
        <r>
          <rPr>
            <sz val="11"/>
            <color theme="1"/>
            <rFont val="Calibri"/>
            <family val="2"/>
            <scheme val="minor"/>
          </rPr>
          <t>Introduzca la fecha de inicio del proceso, en formato dd-mm-aaaa</t>
        </r>
      </text>
    </comment>
    <comment ref="F372" authorId="2" shapeId="0" xr:uid="{4E93CB3E-05C3-4E88-969B-D1346A2D20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xr:uid="{0F714D79-093C-4959-BE41-503A3BB83813}">
      <text/>
    </comment>
    <comment ref="C374" authorId="2" shapeId="0" xr:uid="{46ADBEF2-1B1C-4716-9AF6-6DA3DE3165CE}">
      <text>
        <r>
          <rPr>
            <sz val="11"/>
            <color theme="1"/>
            <rFont val="Calibri"/>
            <family val="2"/>
            <scheme val="minor"/>
          </rPr>
          <t>Introduzca la fecha prevista de adjudicación, en formato dd-mm-aaaa</t>
        </r>
      </text>
    </comment>
    <comment ref="F374" authorId="2" shapeId="0" xr:uid="{2CDF2B3C-105F-428C-95C8-38D81E2304E2}">
      <text/>
    </comment>
    <comment ref="F375" authorId="2" shapeId="0" xr:uid="{E0AFDEEB-EA51-4ABC-9DF3-368147CA7327}">
      <text/>
    </comment>
    <comment ref="A377" authorId="2" shapeId="0" xr:uid="{29499F48-47B5-4D55-B8A5-920A81E3F14F}">
      <text>
        <r>
          <rPr>
            <sz val="11"/>
            <color theme="1"/>
            <rFont val="Calibri"/>
            <family val="2"/>
            <scheme val="minor"/>
          </rPr>
          <t>Introduzca un codigo UNSPSC</t>
        </r>
      </text>
    </comment>
    <comment ref="B377" authorId="2" shapeId="0" xr:uid="{19387B79-36EA-4FD5-83AC-7F01491E8CF0}">
      <text>
        <r>
          <rPr>
            <sz val="11"/>
            <color theme="1"/>
            <rFont val="Calibri"/>
            <family val="2"/>
            <scheme val="minor"/>
          </rPr>
          <t>Descripción calculada automáticamente a partir de código del artículo</t>
        </r>
      </text>
    </comment>
    <comment ref="C377" authorId="2" shapeId="0" xr:uid="{75763391-AE8E-4446-808F-56C7D376D6D2}">
      <text>
        <r>
          <rPr>
            <sz val="11"/>
            <color theme="1"/>
            <rFont val="Calibri"/>
            <family val="2"/>
            <scheme val="minor"/>
          </rPr>
          <t>Seleccione un valor de la lista</t>
        </r>
      </text>
    </comment>
    <comment ref="D377" authorId="2" shapeId="0" xr:uid="{BB1D3821-CAE6-477F-8815-12A03886F1D0}">
      <text>
        <r>
          <rPr>
            <sz val="11"/>
            <color theme="1"/>
            <rFont val="Calibri"/>
            <family val="2"/>
            <scheme val="minor"/>
          </rPr>
          <t>Introduzca un número con dos decimales como máximo. Debe ser igual o mayor a la "Cantidad Real Consumida"</t>
        </r>
      </text>
    </comment>
    <comment ref="E377" authorId="2" shapeId="0" xr:uid="{E4FA9285-1F16-4F0A-BC50-49A5A4EDE2EF}">
      <text>
        <r>
          <rPr>
            <sz val="11"/>
            <color theme="1"/>
            <rFont val="Calibri"/>
            <family val="2"/>
            <scheme val="minor"/>
          </rPr>
          <t>Introduzca un número con dos decimales como máximo</t>
        </r>
      </text>
    </comment>
    <comment ref="F377" authorId="2" shapeId="0" xr:uid="{0683C881-239F-49E7-B611-1A8904BC1694}">
      <text>
        <r>
          <rPr>
            <sz val="11"/>
            <color theme="1"/>
            <rFont val="Calibri"/>
            <family val="2"/>
            <scheme val="minor"/>
          </rPr>
          <t>Monto calculado automáticamente por el sistema</t>
        </r>
      </text>
    </comment>
    <comment ref="A403" authorId="2" shapeId="0" xr:uid="{4D8C1E11-1F06-4114-BED3-FD7DAA4DEF4C}">
      <text>
        <r>
          <rPr>
            <sz val="11"/>
            <color theme="1"/>
            <rFont val="Calibri"/>
            <family val="2"/>
            <scheme val="minor"/>
          </rPr>
          <t>Introducir un texto con el nombre o referencia de la contratación</t>
        </r>
      </text>
    </comment>
    <comment ref="B403" authorId="2" shapeId="0" xr:uid="{D530D400-0233-432F-8974-82E2DF5BEBC1}">
      <text>
        <r>
          <rPr>
            <sz val="11"/>
            <color theme="1"/>
            <rFont val="Calibri"/>
            <family val="2"/>
            <scheme val="minor"/>
          </rPr>
          <t>Introduzca un texto con la finalidad de la contratación</t>
        </r>
      </text>
    </comment>
    <comment ref="C403" authorId="2" shapeId="0" xr:uid="{401FCD35-24A2-42D3-A5EF-A2F47D940D02}">
      <text>
        <r>
          <rPr>
            <sz val="11"/>
            <color theme="1"/>
            <rFont val="Calibri"/>
            <family val="2"/>
            <scheme val="minor"/>
          </rPr>
          <t>Seleccionar un valor del listado</t>
        </r>
      </text>
    </comment>
    <comment ref="D403" authorId="2" shapeId="0" xr:uid="{B85EFF83-5749-4DC2-AD8C-69210824F61E}">
      <text>
        <r>
          <rPr>
            <sz val="11"/>
            <color theme="1"/>
            <rFont val="Calibri"/>
            <family val="2"/>
            <scheme val="minor"/>
          </rPr>
          <t>Seleccione el tipo de procedimiento</t>
        </r>
      </text>
    </comment>
    <comment ref="E403" authorId="2" shapeId="0" xr:uid="{CDE6AA05-BCA5-465D-8AD7-D0F33D2C1AB9}">
      <text>
        <r>
          <rPr>
            <sz val="11"/>
            <color theme="1"/>
            <rFont val="Calibri"/>
            <family val="2"/>
            <scheme val="minor"/>
          </rPr>
          <t>Seleccione un valor de la lista</t>
        </r>
      </text>
    </comment>
    <comment ref="F403" authorId="2" shapeId="0" xr:uid="{2B5FF028-A1FA-46CC-ADA3-74A3600F1DE0}">
      <text>
        <r>
          <rPr>
            <sz val="11"/>
            <color theme="1"/>
            <rFont val="Calibri"/>
            <family val="2"/>
            <scheme val="minor"/>
          </rPr>
          <t>Introduzca el código SNIP</t>
        </r>
      </text>
    </comment>
    <comment ref="C404" authorId="2" shapeId="0" xr:uid="{79CBCFA8-2FE3-4948-A999-EC24B476A44D}">
      <text>
        <r>
          <rPr>
            <sz val="11"/>
            <color theme="1"/>
            <rFont val="Calibri"/>
            <family val="2"/>
            <scheme val="minor"/>
          </rPr>
          <t>Introduzca la fecha de inicio del proceso, en formato dd-mm-aaaa</t>
        </r>
      </text>
    </comment>
    <comment ref="F404" authorId="2" shapeId="0" xr:uid="{03200761-22D0-4C83-A9D0-066EDBF539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2" shapeId="0" xr:uid="{106277DD-7385-4AA0-97AF-809131428684}">
      <text/>
    </comment>
    <comment ref="C406" authorId="2" shapeId="0" xr:uid="{037D0EE7-F19A-43E4-8D8D-2025CDAA8994}">
      <text>
        <r>
          <rPr>
            <sz val="11"/>
            <color theme="1"/>
            <rFont val="Calibri"/>
            <family val="2"/>
            <scheme val="minor"/>
          </rPr>
          <t>Introduzca la fecha prevista de adjudicación, en formato dd-mm-aaaa</t>
        </r>
      </text>
    </comment>
    <comment ref="F406" authorId="2" shapeId="0" xr:uid="{1FD4A29A-995E-44B7-8DB8-5A65352BD5F8}">
      <text/>
    </comment>
    <comment ref="F407" authorId="2" shapeId="0" xr:uid="{633D6501-DF99-488E-BCE2-1F6999793B47}">
      <text/>
    </comment>
    <comment ref="A409" authorId="2" shapeId="0" xr:uid="{8023E970-3E90-4E00-A67B-F7C923CE9F13}">
      <text>
        <r>
          <rPr>
            <sz val="11"/>
            <color theme="1"/>
            <rFont val="Calibri"/>
            <family val="2"/>
            <scheme val="minor"/>
          </rPr>
          <t>Introduzca un codigo UNSPSC</t>
        </r>
      </text>
    </comment>
    <comment ref="B409" authorId="2" shapeId="0" xr:uid="{DCFFE67B-A7B5-4959-973B-311F5070691B}">
      <text>
        <r>
          <rPr>
            <sz val="11"/>
            <color theme="1"/>
            <rFont val="Calibri"/>
            <family val="2"/>
            <scheme val="minor"/>
          </rPr>
          <t>Descripción calculada automáticamente a partir de código del artículo</t>
        </r>
      </text>
    </comment>
    <comment ref="C409" authorId="2" shapeId="0" xr:uid="{DD609801-8B43-453C-9D86-B87DED52DEB7}">
      <text>
        <r>
          <rPr>
            <sz val="11"/>
            <color theme="1"/>
            <rFont val="Calibri"/>
            <family val="2"/>
            <scheme val="minor"/>
          </rPr>
          <t>Seleccione un valor de la lista</t>
        </r>
      </text>
    </comment>
    <comment ref="D409" authorId="2" shapeId="0" xr:uid="{4E931203-38D1-4FBA-BA6E-581BA5069411}">
      <text>
        <r>
          <rPr>
            <sz val="11"/>
            <color theme="1"/>
            <rFont val="Calibri"/>
            <family val="2"/>
            <scheme val="minor"/>
          </rPr>
          <t>Introduzca un número con dos decimales como máximo. Debe ser igual o mayor a la "Cantidad Real Consumida"</t>
        </r>
      </text>
    </comment>
    <comment ref="E409" authorId="2" shapeId="0" xr:uid="{08224B0E-6824-478B-BF52-3DAA13617810}">
      <text>
        <r>
          <rPr>
            <sz val="11"/>
            <color theme="1"/>
            <rFont val="Calibri"/>
            <family val="2"/>
            <scheme val="minor"/>
          </rPr>
          <t>Introduzca un número con dos decimales como máximo</t>
        </r>
      </text>
    </comment>
    <comment ref="F409" authorId="2" shapeId="0" xr:uid="{C5FCC55E-EBC8-49B3-866E-A9DE18F020C6}">
      <text>
        <r>
          <rPr>
            <sz val="11"/>
            <color theme="1"/>
            <rFont val="Calibri"/>
            <family val="2"/>
            <scheme val="minor"/>
          </rPr>
          <t>Monto calculado automáticamente por el sistema</t>
        </r>
      </text>
    </comment>
    <comment ref="A425" authorId="2" shapeId="0" xr:uid="{3EA7AF30-39E1-4EF8-AFCA-57B06B2D42EF}">
      <text>
        <r>
          <rPr>
            <sz val="11"/>
            <color theme="1"/>
            <rFont val="Calibri"/>
            <family val="2"/>
            <scheme val="minor"/>
          </rPr>
          <t>Introducir un texto con el nombre o referencia de la contratación</t>
        </r>
      </text>
    </comment>
    <comment ref="B425" authorId="2" shapeId="0" xr:uid="{2F43E2DC-BA90-4648-83A8-3B5D2D65C19F}">
      <text>
        <r>
          <rPr>
            <sz val="11"/>
            <color theme="1"/>
            <rFont val="Calibri"/>
            <family val="2"/>
            <scheme val="minor"/>
          </rPr>
          <t>Introduzca un texto con la finalidad de la contratación</t>
        </r>
      </text>
    </comment>
    <comment ref="C425" authorId="2" shapeId="0" xr:uid="{A67B166D-4DE5-43D0-A69A-6B28D29E2768}">
      <text>
        <r>
          <rPr>
            <sz val="11"/>
            <color theme="1"/>
            <rFont val="Calibri"/>
            <family val="2"/>
            <scheme val="minor"/>
          </rPr>
          <t>Seleccionar un valor del listado</t>
        </r>
      </text>
    </comment>
    <comment ref="D425" authorId="2" shapeId="0" xr:uid="{742D4E78-10BC-4ED4-A7E4-E8FF16044392}">
      <text>
        <r>
          <rPr>
            <sz val="11"/>
            <color theme="1"/>
            <rFont val="Calibri"/>
            <family val="2"/>
            <scheme val="minor"/>
          </rPr>
          <t>Seleccione el tipo de procedimiento</t>
        </r>
      </text>
    </comment>
    <comment ref="E425" authorId="2" shapeId="0" xr:uid="{6DFFE5B5-0D95-460F-8C77-77AF11B525CB}">
      <text>
        <r>
          <rPr>
            <sz val="11"/>
            <color theme="1"/>
            <rFont val="Calibri"/>
            <family val="2"/>
            <scheme val="minor"/>
          </rPr>
          <t>Seleccione un valor de la lista</t>
        </r>
      </text>
    </comment>
    <comment ref="F425" authorId="2" shapeId="0" xr:uid="{7F11FEBF-0D81-41FF-BABB-EDE55F862818}">
      <text>
        <r>
          <rPr>
            <sz val="11"/>
            <color theme="1"/>
            <rFont val="Calibri"/>
            <family val="2"/>
            <scheme val="minor"/>
          </rPr>
          <t>Introduzca el código SNIP</t>
        </r>
      </text>
    </comment>
    <comment ref="C426" authorId="2" shapeId="0" xr:uid="{412AFB90-34B4-4966-9631-1156DEBF8C02}">
      <text>
        <r>
          <rPr>
            <sz val="11"/>
            <color theme="1"/>
            <rFont val="Calibri"/>
            <family val="2"/>
            <scheme val="minor"/>
          </rPr>
          <t>Introduzca la fecha de inicio del proceso, en formato dd-mm-aaaa</t>
        </r>
      </text>
    </comment>
    <comment ref="F426" authorId="2" shapeId="0" xr:uid="{6D69B152-7697-4C51-BB75-2423528A72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xr:uid="{6AEACEB8-2D07-4A95-9B7B-8CC1E80F16A4}">
      <text/>
    </comment>
    <comment ref="C428" authorId="2" shapeId="0" xr:uid="{A13FAEFD-A72C-4E1A-863C-6BCE0F6914EE}">
      <text>
        <r>
          <rPr>
            <sz val="11"/>
            <color theme="1"/>
            <rFont val="Calibri"/>
            <family val="2"/>
            <scheme val="minor"/>
          </rPr>
          <t>Introduzca la fecha prevista de adjudicación, en formato dd-mm-aaaa</t>
        </r>
      </text>
    </comment>
    <comment ref="F428" authorId="2" shapeId="0" xr:uid="{C0738281-5D65-425A-AEF8-01BEC39C5CE0}">
      <text/>
    </comment>
    <comment ref="F429" authorId="2" shapeId="0" xr:uid="{8048E7B6-6410-4704-A589-1814D70D3D67}">
      <text/>
    </comment>
    <comment ref="A431" authorId="2" shapeId="0" xr:uid="{3346D7ED-06A9-4FDA-B10F-93D12F5A2D4E}">
      <text>
        <r>
          <rPr>
            <sz val="11"/>
            <color theme="1"/>
            <rFont val="Calibri"/>
            <family val="2"/>
            <scheme val="minor"/>
          </rPr>
          <t>Introduzca un codigo UNSPSC</t>
        </r>
      </text>
    </comment>
    <comment ref="B431" authorId="2" shapeId="0" xr:uid="{5D2AFECC-8FB1-40A2-864F-99B677245930}">
      <text>
        <r>
          <rPr>
            <sz val="11"/>
            <color theme="1"/>
            <rFont val="Calibri"/>
            <family val="2"/>
            <scheme val="minor"/>
          </rPr>
          <t>Descripción calculada automáticamente a partir de código del artículo</t>
        </r>
      </text>
    </comment>
    <comment ref="C431" authorId="2" shapeId="0" xr:uid="{69274959-BAB0-43E4-BA37-3FBBC6BC1396}">
      <text>
        <r>
          <rPr>
            <sz val="11"/>
            <color theme="1"/>
            <rFont val="Calibri"/>
            <family val="2"/>
            <scheme val="minor"/>
          </rPr>
          <t>Seleccione un valor de la lista</t>
        </r>
      </text>
    </comment>
    <comment ref="D431" authorId="2" shapeId="0" xr:uid="{AD4D8A8B-B250-450F-BA3B-35BB0B6FB855}">
      <text>
        <r>
          <rPr>
            <sz val="11"/>
            <color theme="1"/>
            <rFont val="Calibri"/>
            <family val="2"/>
            <scheme val="minor"/>
          </rPr>
          <t>Introduzca un número con dos decimales como máximo. Debe ser igual o mayor a la "Cantidad Real Consumida"</t>
        </r>
      </text>
    </comment>
    <comment ref="E431" authorId="2" shapeId="0" xr:uid="{CB61118B-9D9C-4F60-A281-9DF99B0CF36A}">
      <text>
        <r>
          <rPr>
            <sz val="11"/>
            <color theme="1"/>
            <rFont val="Calibri"/>
            <family val="2"/>
            <scheme val="minor"/>
          </rPr>
          <t>Introduzca un número con dos decimales como máximo</t>
        </r>
      </text>
    </comment>
    <comment ref="F431" authorId="2" shapeId="0" xr:uid="{09286FDF-02AF-4FA8-9A14-063B0FA2C8D3}">
      <text>
        <r>
          <rPr>
            <sz val="11"/>
            <color theme="1"/>
            <rFont val="Calibri"/>
            <family val="2"/>
            <scheme val="minor"/>
          </rPr>
          <t>Monto calculado automáticamente por el sistema</t>
        </r>
      </text>
    </comment>
    <comment ref="A445" authorId="2" shapeId="0" xr:uid="{4352D5C5-0948-4374-98B1-C61E5A350679}">
      <text>
        <r>
          <rPr>
            <sz val="11"/>
            <color theme="1"/>
            <rFont val="Calibri"/>
            <family val="2"/>
            <scheme val="minor"/>
          </rPr>
          <t>Introducir un texto con el nombre o referencia de la contratación</t>
        </r>
      </text>
    </comment>
    <comment ref="B445" authorId="2" shapeId="0" xr:uid="{F32B54B5-E84D-4220-9C03-93A1FCE0EBF3}">
      <text>
        <r>
          <rPr>
            <sz val="11"/>
            <color theme="1"/>
            <rFont val="Calibri"/>
            <family val="2"/>
            <scheme val="minor"/>
          </rPr>
          <t>Introduzca un texto con la finalidad de la contratación</t>
        </r>
      </text>
    </comment>
    <comment ref="C445" authorId="2" shapeId="0" xr:uid="{F817E38D-E366-4571-A33A-401E3E006537}">
      <text>
        <r>
          <rPr>
            <sz val="11"/>
            <color theme="1"/>
            <rFont val="Calibri"/>
            <family val="2"/>
            <scheme val="minor"/>
          </rPr>
          <t>Seleccionar un valor del listado</t>
        </r>
      </text>
    </comment>
    <comment ref="D445" authorId="2" shapeId="0" xr:uid="{62560B46-C997-4EEE-A778-EF52BA991ECA}">
      <text>
        <r>
          <rPr>
            <sz val="11"/>
            <color theme="1"/>
            <rFont val="Calibri"/>
            <family val="2"/>
            <scheme val="minor"/>
          </rPr>
          <t>Seleccione el tipo de procedimiento</t>
        </r>
      </text>
    </comment>
    <comment ref="E445" authorId="2" shapeId="0" xr:uid="{F0DC7EDE-26C6-46B2-AB2E-E33059A68EEA}">
      <text>
        <r>
          <rPr>
            <sz val="11"/>
            <color theme="1"/>
            <rFont val="Calibri"/>
            <family val="2"/>
            <scheme val="minor"/>
          </rPr>
          <t>Seleccione un valor de la lista</t>
        </r>
      </text>
    </comment>
    <comment ref="F445" authorId="2" shapeId="0" xr:uid="{157AC206-079C-4A39-B90A-44FB51004AAF}">
      <text>
        <r>
          <rPr>
            <sz val="11"/>
            <color theme="1"/>
            <rFont val="Calibri"/>
            <family val="2"/>
            <scheme val="minor"/>
          </rPr>
          <t>Introduzca el código SNIP</t>
        </r>
      </text>
    </comment>
    <comment ref="C446" authorId="2" shapeId="0" xr:uid="{882E08DA-ACFB-4023-B54E-CF0564B37C5E}">
      <text>
        <r>
          <rPr>
            <sz val="11"/>
            <color theme="1"/>
            <rFont val="Calibri"/>
            <family val="2"/>
            <scheme val="minor"/>
          </rPr>
          <t>Introduzca la fecha de inicio del proceso, en formato dd-mm-aaaa</t>
        </r>
      </text>
    </comment>
    <comment ref="F446" authorId="2" shapeId="0" xr:uid="{6BC5DCBF-0009-4106-9704-E2FDA5DD5B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xr:uid="{02EF2289-0919-46B8-806F-B55A15B12989}">
      <text/>
    </comment>
    <comment ref="C448" authorId="2" shapeId="0" xr:uid="{3C6A6476-531B-45ED-BE79-94B99148DA28}">
      <text>
        <r>
          <rPr>
            <sz val="11"/>
            <color theme="1"/>
            <rFont val="Calibri"/>
            <family val="2"/>
            <scheme val="minor"/>
          </rPr>
          <t>Introduzca la fecha prevista de adjudicación, en formato dd-mm-aaaa</t>
        </r>
      </text>
    </comment>
    <comment ref="F448" authorId="2" shapeId="0" xr:uid="{E63762D7-28D6-4DF8-8EEF-152C5DDCA7BC}">
      <text/>
    </comment>
    <comment ref="F449" authorId="2" shapeId="0" xr:uid="{424D81CB-58F7-4544-BC88-8C1E50AB8C0B}">
      <text/>
    </comment>
    <comment ref="A451" authorId="2" shapeId="0" xr:uid="{07F89ED3-C4B9-46AA-BEA3-0094C42BDB60}">
      <text>
        <r>
          <rPr>
            <sz val="11"/>
            <color theme="1"/>
            <rFont val="Calibri"/>
            <family val="2"/>
            <scheme val="minor"/>
          </rPr>
          <t>Introduzca un codigo UNSPSC</t>
        </r>
      </text>
    </comment>
    <comment ref="B451" authorId="2" shapeId="0" xr:uid="{679EEED4-E24A-474A-9C22-1BF1A518249B}">
      <text>
        <r>
          <rPr>
            <sz val="11"/>
            <color theme="1"/>
            <rFont val="Calibri"/>
            <family val="2"/>
            <scheme val="minor"/>
          </rPr>
          <t>Descripción calculada automáticamente a partir de código del artículo</t>
        </r>
      </text>
    </comment>
    <comment ref="C451" authorId="2" shapeId="0" xr:uid="{33C3B48B-85E7-4EA6-ACE4-6B71375C91F9}">
      <text>
        <r>
          <rPr>
            <sz val="11"/>
            <color theme="1"/>
            <rFont val="Calibri"/>
            <family val="2"/>
            <scheme val="minor"/>
          </rPr>
          <t>Seleccione un valor de la lista</t>
        </r>
      </text>
    </comment>
    <comment ref="D451" authorId="2" shapeId="0" xr:uid="{2A8714A0-967B-49A5-94F5-969EB1A6A292}">
      <text>
        <r>
          <rPr>
            <sz val="11"/>
            <color theme="1"/>
            <rFont val="Calibri"/>
            <family val="2"/>
            <scheme val="minor"/>
          </rPr>
          <t>Introduzca un número con dos decimales como máximo. Debe ser igual o mayor a la "Cantidad Real Consumida"</t>
        </r>
      </text>
    </comment>
    <comment ref="E451" authorId="2" shapeId="0" xr:uid="{3315F95D-1223-4113-B681-428FB53CFB4C}">
      <text>
        <r>
          <rPr>
            <sz val="11"/>
            <color theme="1"/>
            <rFont val="Calibri"/>
            <family val="2"/>
            <scheme val="minor"/>
          </rPr>
          <t>Introduzca un número con dos decimales como máximo</t>
        </r>
      </text>
    </comment>
    <comment ref="F451" authorId="2" shapeId="0" xr:uid="{0E78E5A5-6A53-4D88-B324-47A734288D88}">
      <text>
        <r>
          <rPr>
            <sz val="11"/>
            <color theme="1"/>
            <rFont val="Calibri"/>
            <family val="2"/>
            <scheme val="minor"/>
          </rPr>
          <t>Monto calculado automáticamente por el sistema</t>
        </r>
      </text>
    </comment>
    <comment ref="A465" authorId="2" shapeId="0" xr:uid="{B5029078-AB84-4611-A5B4-1BAB32C4104B}">
      <text>
        <r>
          <rPr>
            <sz val="11"/>
            <color theme="1"/>
            <rFont val="Calibri"/>
            <family val="2"/>
            <scheme val="minor"/>
          </rPr>
          <t>Introducir un texto con el nombre o referencia de la contratación</t>
        </r>
      </text>
    </comment>
    <comment ref="B465" authorId="2" shapeId="0" xr:uid="{B91B03B4-2257-44B0-9677-6C0D67A6D8BE}">
      <text>
        <r>
          <rPr>
            <sz val="11"/>
            <color theme="1"/>
            <rFont val="Calibri"/>
            <family val="2"/>
            <scheme val="minor"/>
          </rPr>
          <t>Introduzca un texto con la finalidad de la contratación</t>
        </r>
      </text>
    </comment>
    <comment ref="C465" authorId="2" shapeId="0" xr:uid="{003AF587-FBF4-4893-B250-A721FA0C29A2}">
      <text>
        <r>
          <rPr>
            <sz val="11"/>
            <color theme="1"/>
            <rFont val="Calibri"/>
            <family val="2"/>
            <scheme val="minor"/>
          </rPr>
          <t>Seleccionar un valor del listado</t>
        </r>
      </text>
    </comment>
    <comment ref="D465" authorId="2" shapeId="0" xr:uid="{14D3C4BC-979E-4369-B3F7-C9ED9B1A5190}">
      <text>
        <r>
          <rPr>
            <sz val="11"/>
            <color theme="1"/>
            <rFont val="Calibri"/>
            <family val="2"/>
            <scheme val="minor"/>
          </rPr>
          <t>Seleccione el tipo de procedimiento</t>
        </r>
      </text>
    </comment>
    <comment ref="E465" authorId="2" shapeId="0" xr:uid="{FAD49C92-BC33-4A11-878B-21402CF4CB71}">
      <text>
        <r>
          <rPr>
            <sz val="11"/>
            <color theme="1"/>
            <rFont val="Calibri"/>
            <family val="2"/>
            <scheme val="minor"/>
          </rPr>
          <t>Seleccione un valor de la lista</t>
        </r>
      </text>
    </comment>
    <comment ref="F465" authorId="2" shapeId="0" xr:uid="{F5915673-E1FE-4FE4-AB79-1B2F6A199106}">
      <text>
        <r>
          <rPr>
            <sz val="11"/>
            <color theme="1"/>
            <rFont val="Calibri"/>
            <family val="2"/>
            <scheme val="minor"/>
          </rPr>
          <t>Introduzca el código SNIP</t>
        </r>
      </text>
    </comment>
    <comment ref="C466" authorId="2" shapeId="0" xr:uid="{658D1F06-7163-4514-B423-E111134BBA28}">
      <text>
        <r>
          <rPr>
            <sz val="11"/>
            <color theme="1"/>
            <rFont val="Calibri"/>
            <family val="2"/>
            <scheme val="minor"/>
          </rPr>
          <t>Introduzca la fecha de inicio del proceso, en formato dd-mm-aaaa</t>
        </r>
      </text>
    </comment>
    <comment ref="F466" authorId="2" shapeId="0" xr:uid="{10F20E10-7F38-44AF-B28D-D5DE3C044E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2" shapeId="0" xr:uid="{52D4B93D-49FC-4CA7-828F-B3FD2E1267D5}">
      <text/>
    </comment>
    <comment ref="C468" authorId="2" shapeId="0" xr:uid="{84D38D48-253D-4206-9FEC-A483C589F3FC}">
      <text>
        <r>
          <rPr>
            <sz val="11"/>
            <color theme="1"/>
            <rFont val="Calibri"/>
            <family val="2"/>
            <scheme val="minor"/>
          </rPr>
          <t>Introduzca la fecha prevista de adjudicación, en formato dd-mm-aaaa</t>
        </r>
      </text>
    </comment>
    <comment ref="F468" authorId="2" shapeId="0" xr:uid="{3BBDF504-DB2E-4F66-8F2F-A4567FD03032}">
      <text/>
    </comment>
    <comment ref="F469" authorId="2" shapeId="0" xr:uid="{7D16C20A-1E96-4713-BE8A-2E21983EC6DA}">
      <text/>
    </comment>
    <comment ref="A471" authorId="2" shapeId="0" xr:uid="{0CE181E9-5B4C-4C69-B0CC-5964841CF001}">
      <text>
        <r>
          <rPr>
            <sz val="11"/>
            <color theme="1"/>
            <rFont val="Calibri"/>
            <family val="2"/>
            <scheme val="minor"/>
          </rPr>
          <t>Introduzca un codigo UNSPSC</t>
        </r>
      </text>
    </comment>
    <comment ref="B471" authorId="2" shapeId="0" xr:uid="{8240684B-36E2-44A6-9987-9176938C6506}">
      <text>
        <r>
          <rPr>
            <sz val="11"/>
            <color theme="1"/>
            <rFont val="Calibri"/>
            <family val="2"/>
            <scheme val="minor"/>
          </rPr>
          <t>Descripción calculada automáticamente a partir de código del artículo</t>
        </r>
      </text>
    </comment>
    <comment ref="C471" authorId="2" shapeId="0" xr:uid="{EA841904-1C51-4FB6-A8B9-BB33C7A35E5C}">
      <text>
        <r>
          <rPr>
            <sz val="11"/>
            <color theme="1"/>
            <rFont val="Calibri"/>
            <family val="2"/>
            <scheme val="minor"/>
          </rPr>
          <t>Seleccione un valor de la lista</t>
        </r>
      </text>
    </comment>
    <comment ref="D471" authorId="2" shapeId="0" xr:uid="{703A48B6-37CE-44A1-8F86-97E4EBB3EC14}">
      <text>
        <r>
          <rPr>
            <sz val="11"/>
            <color theme="1"/>
            <rFont val="Calibri"/>
            <family val="2"/>
            <scheme val="minor"/>
          </rPr>
          <t>Introduzca un número con dos decimales como máximo. Debe ser igual o mayor a la "Cantidad Real Consumida"</t>
        </r>
      </text>
    </comment>
    <comment ref="E471" authorId="2" shapeId="0" xr:uid="{C4841712-FA28-4F32-81B4-3141E1C58769}">
      <text>
        <r>
          <rPr>
            <sz val="11"/>
            <color theme="1"/>
            <rFont val="Calibri"/>
            <family val="2"/>
            <scheme val="minor"/>
          </rPr>
          <t>Introduzca un número con dos decimales como máximo</t>
        </r>
      </text>
    </comment>
    <comment ref="F471" authorId="2" shapeId="0" xr:uid="{B9E5EBF7-37C0-40B7-98DC-99167B7132A1}">
      <text>
        <r>
          <rPr>
            <sz val="11"/>
            <color theme="1"/>
            <rFont val="Calibri"/>
            <family val="2"/>
            <scheme val="minor"/>
          </rPr>
          <t>Monto calculado automáticamente por el sistema</t>
        </r>
      </text>
    </comment>
    <comment ref="A483" authorId="2" shapeId="0" xr:uid="{A0C737EB-F848-49A7-9FE5-809AE7054C18}">
      <text>
        <r>
          <rPr>
            <sz val="11"/>
            <color theme="1"/>
            <rFont val="Calibri"/>
            <family val="2"/>
            <scheme val="minor"/>
          </rPr>
          <t>Introducir un texto con el nombre o referencia de la contratación</t>
        </r>
      </text>
    </comment>
    <comment ref="B483" authorId="2" shapeId="0" xr:uid="{F205A22C-1B16-423B-B0F6-BDF53850AABD}">
      <text>
        <r>
          <rPr>
            <sz val="11"/>
            <color theme="1"/>
            <rFont val="Calibri"/>
            <family val="2"/>
            <scheme val="minor"/>
          </rPr>
          <t>Introduzca un texto con la finalidad de la contratación</t>
        </r>
      </text>
    </comment>
    <comment ref="C483" authorId="2" shapeId="0" xr:uid="{6288286F-8B48-49BD-A4EE-C1A84B3022AB}">
      <text>
        <r>
          <rPr>
            <sz val="11"/>
            <color theme="1"/>
            <rFont val="Calibri"/>
            <family val="2"/>
            <scheme val="minor"/>
          </rPr>
          <t>Seleccionar un valor del listado</t>
        </r>
      </text>
    </comment>
    <comment ref="D483" authorId="2" shapeId="0" xr:uid="{9F4519FD-80EB-42AB-8C44-55810B3EEBD1}">
      <text>
        <r>
          <rPr>
            <sz val="11"/>
            <color theme="1"/>
            <rFont val="Calibri"/>
            <family val="2"/>
            <scheme val="minor"/>
          </rPr>
          <t>Seleccione el tipo de procedimiento</t>
        </r>
      </text>
    </comment>
    <comment ref="E483" authorId="2" shapeId="0" xr:uid="{6D9B74AE-A77F-4A38-B9DF-8CB2B6CC333E}">
      <text>
        <r>
          <rPr>
            <sz val="11"/>
            <color theme="1"/>
            <rFont val="Calibri"/>
            <family val="2"/>
            <scheme val="minor"/>
          </rPr>
          <t>Seleccione un valor de la lista</t>
        </r>
      </text>
    </comment>
    <comment ref="F483" authorId="2" shapeId="0" xr:uid="{C87E2BD8-C4AB-4EAE-A052-676969E1AE3F}">
      <text>
        <r>
          <rPr>
            <sz val="11"/>
            <color theme="1"/>
            <rFont val="Calibri"/>
            <family val="2"/>
            <scheme val="minor"/>
          </rPr>
          <t>Introduzca el código SNIP</t>
        </r>
      </text>
    </comment>
    <comment ref="C484" authorId="2" shapeId="0" xr:uid="{C684CD19-7817-4746-BE45-4B512CCAB44C}">
      <text>
        <r>
          <rPr>
            <sz val="11"/>
            <color theme="1"/>
            <rFont val="Calibri"/>
            <family val="2"/>
            <scheme val="minor"/>
          </rPr>
          <t>Introduzca la fecha de inicio del proceso, en formato dd-mm-aaaa</t>
        </r>
      </text>
    </comment>
    <comment ref="F484" authorId="2" shapeId="0" xr:uid="{78117287-DC28-40CF-AA1E-9134BA20FA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2" shapeId="0" xr:uid="{B5DA662A-87ED-4704-A37A-62226242ABA7}">
      <text/>
    </comment>
    <comment ref="C486" authorId="2" shapeId="0" xr:uid="{07E0D6EC-C0F5-45EE-B3A9-7174F067616A}">
      <text>
        <r>
          <rPr>
            <sz val="11"/>
            <color theme="1"/>
            <rFont val="Calibri"/>
            <family val="2"/>
            <scheme val="minor"/>
          </rPr>
          <t>Introduzca la fecha prevista de adjudicación, en formato dd-mm-aaaa</t>
        </r>
      </text>
    </comment>
    <comment ref="F486" authorId="2" shapeId="0" xr:uid="{E2EBBF4A-114C-433F-AD0A-C0E94DA6E7E6}">
      <text/>
    </comment>
    <comment ref="F487" authorId="2" shapeId="0" xr:uid="{FC7A0FF2-A10A-4AF8-BAE7-BBFCB8ABBF95}">
      <text/>
    </comment>
    <comment ref="A489" authorId="2" shapeId="0" xr:uid="{A0E8DD6F-1C81-497C-9208-2E907FB9C8EC}">
      <text>
        <r>
          <rPr>
            <sz val="11"/>
            <color theme="1"/>
            <rFont val="Calibri"/>
            <family val="2"/>
            <scheme val="minor"/>
          </rPr>
          <t>Introduzca un codigo UNSPSC</t>
        </r>
      </text>
    </comment>
    <comment ref="B489" authorId="2" shapeId="0" xr:uid="{1F349186-2A70-4839-8645-4AC85F722D83}">
      <text>
        <r>
          <rPr>
            <sz val="11"/>
            <color theme="1"/>
            <rFont val="Calibri"/>
            <family val="2"/>
            <scheme val="minor"/>
          </rPr>
          <t>Descripción calculada automáticamente a partir de código del artículo</t>
        </r>
      </text>
    </comment>
    <comment ref="C489" authorId="2" shapeId="0" xr:uid="{70D6E305-622C-45CE-BB7A-0AF4FA314158}">
      <text>
        <r>
          <rPr>
            <sz val="11"/>
            <color theme="1"/>
            <rFont val="Calibri"/>
            <family val="2"/>
            <scheme val="minor"/>
          </rPr>
          <t>Seleccione un valor de la lista</t>
        </r>
      </text>
    </comment>
    <comment ref="D489" authorId="2" shapeId="0" xr:uid="{4254675E-4B5E-411C-9641-CDDA047A4F22}">
      <text>
        <r>
          <rPr>
            <sz val="11"/>
            <color theme="1"/>
            <rFont val="Calibri"/>
            <family val="2"/>
            <scheme val="minor"/>
          </rPr>
          <t>Introduzca un número con dos decimales como máximo. Debe ser igual o mayor a la "Cantidad Real Consumida"</t>
        </r>
      </text>
    </comment>
    <comment ref="E489" authorId="2" shapeId="0" xr:uid="{87817E83-E8C7-44ED-A0A0-63ABAA0FCCD0}">
      <text>
        <r>
          <rPr>
            <sz val="11"/>
            <color theme="1"/>
            <rFont val="Calibri"/>
            <family val="2"/>
            <scheme val="minor"/>
          </rPr>
          <t>Introduzca un número con dos decimales como máximo</t>
        </r>
      </text>
    </comment>
    <comment ref="F489" authorId="2" shapeId="0" xr:uid="{A684A37B-C2F0-4C1B-B602-81640C425E6E}">
      <text>
        <r>
          <rPr>
            <sz val="11"/>
            <color theme="1"/>
            <rFont val="Calibri"/>
            <family val="2"/>
            <scheme val="minor"/>
          </rPr>
          <t>Monto calculado automáticamente por el sistema</t>
        </r>
      </text>
    </comment>
    <comment ref="A510" authorId="2" shapeId="0" xr:uid="{5863D603-448E-4612-BE75-B6DF2D63DEF9}">
      <text>
        <r>
          <rPr>
            <sz val="11"/>
            <color theme="1"/>
            <rFont val="Calibri"/>
            <family val="2"/>
            <scheme val="minor"/>
          </rPr>
          <t>Introducir un texto con el nombre o referencia de la contratación</t>
        </r>
      </text>
    </comment>
    <comment ref="B510" authorId="2" shapeId="0" xr:uid="{22672056-0C54-4F3B-B00B-9B7B3FCE3904}">
      <text>
        <r>
          <rPr>
            <sz val="11"/>
            <color theme="1"/>
            <rFont val="Calibri"/>
            <family val="2"/>
            <scheme val="minor"/>
          </rPr>
          <t>Introduzca un texto con la finalidad de la contratación</t>
        </r>
      </text>
    </comment>
    <comment ref="C510" authorId="2" shapeId="0" xr:uid="{DBBC7224-4B49-4F83-B9B5-FF4C0A9D754C}">
      <text>
        <r>
          <rPr>
            <sz val="11"/>
            <color theme="1"/>
            <rFont val="Calibri"/>
            <family val="2"/>
            <scheme val="minor"/>
          </rPr>
          <t>Seleccionar un valor del listado</t>
        </r>
      </text>
    </comment>
    <comment ref="D510" authorId="2" shapeId="0" xr:uid="{8E521997-905C-4D2A-B568-0389E332933F}">
      <text>
        <r>
          <rPr>
            <sz val="11"/>
            <color theme="1"/>
            <rFont val="Calibri"/>
            <family val="2"/>
            <scheme val="minor"/>
          </rPr>
          <t>Seleccione el tipo de procedimiento</t>
        </r>
      </text>
    </comment>
    <comment ref="E510" authorId="2" shapeId="0" xr:uid="{730DE64E-EB2A-497F-84B3-C4697F7F4938}">
      <text>
        <r>
          <rPr>
            <sz val="11"/>
            <color theme="1"/>
            <rFont val="Calibri"/>
            <family val="2"/>
            <scheme val="minor"/>
          </rPr>
          <t>Seleccione un valor de la lista</t>
        </r>
      </text>
    </comment>
    <comment ref="F510" authorId="2" shapeId="0" xr:uid="{5D7ECECC-F19E-4E03-A041-D1D481C2DC4F}">
      <text>
        <r>
          <rPr>
            <sz val="11"/>
            <color theme="1"/>
            <rFont val="Calibri"/>
            <family val="2"/>
            <scheme val="minor"/>
          </rPr>
          <t>Introduzca el código SNIP</t>
        </r>
      </text>
    </comment>
    <comment ref="C511" authorId="2" shapeId="0" xr:uid="{D1A070A8-6948-4B2F-98F2-0D833DBE8301}">
      <text>
        <r>
          <rPr>
            <sz val="11"/>
            <color theme="1"/>
            <rFont val="Calibri"/>
            <family val="2"/>
            <scheme val="minor"/>
          </rPr>
          <t>Introduzca la fecha de inicio del proceso, en formato dd-mm-aaaa</t>
        </r>
      </text>
    </comment>
    <comment ref="F511" authorId="2" shapeId="0" xr:uid="{9D5C7CFD-4DC1-4CBE-859E-595132643B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2" shapeId="0" xr:uid="{A7FC68B5-9902-4DC3-8E01-D20B67127E06}">
      <text/>
    </comment>
    <comment ref="C513" authorId="2" shapeId="0" xr:uid="{7BF8D241-329A-4FA6-8FAA-BA97A55C8C25}">
      <text>
        <r>
          <rPr>
            <sz val="11"/>
            <color theme="1"/>
            <rFont val="Calibri"/>
            <family val="2"/>
            <scheme val="minor"/>
          </rPr>
          <t>Introduzca la fecha prevista de adjudicación, en formato dd-mm-aaaa</t>
        </r>
      </text>
    </comment>
    <comment ref="F513" authorId="2" shapeId="0" xr:uid="{F832D606-B27C-4842-8775-474AE8F32055}">
      <text/>
    </comment>
    <comment ref="F514" authorId="2" shapeId="0" xr:uid="{F3348B6A-7E5B-4A1C-BAB3-99C4781C56C4}">
      <text/>
    </comment>
    <comment ref="A516" authorId="2" shapeId="0" xr:uid="{7459314E-9202-4D28-8E65-8A37C7AF5E10}">
      <text>
        <r>
          <rPr>
            <sz val="11"/>
            <color theme="1"/>
            <rFont val="Calibri"/>
            <family val="2"/>
            <scheme val="minor"/>
          </rPr>
          <t>Introduzca un codigo UNSPSC</t>
        </r>
      </text>
    </comment>
    <comment ref="B516" authorId="2" shapeId="0" xr:uid="{529903A3-FA4B-44C8-9C61-CE22A0080C8D}">
      <text>
        <r>
          <rPr>
            <sz val="11"/>
            <color theme="1"/>
            <rFont val="Calibri"/>
            <family val="2"/>
            <scheme val="minor"/>
          </rPr>
          <t>Descripción calculada automáticamente a partir de código del artículo</t>
        </r>
      </text>
    </comment>
    <comment ref="C516" authorId="2" shapeId="0" xr:uid="{F210A390-19BF-463F-850A-9E7D970177A6}">
      <text>
        <r>
          <rPr>
            <sz val="11"/>
            <color theme="1"/>
            <rFont val="Calibri"/>
            <family val="2"/>
            <scheme val="minor"/>
          </rPr>
          <t>Seleccione un valor de la lista</t>
        </r>
      </text>
    </comment>
    <comment ref="D516" authorId="2" shapeId="0" xr:uid="{9429115D-A7DD-4E58-A73A-37F4D1DA7614}">
      <text>
        <r>
          <rPr>
            <sz val="11"/>
            <color theme="1"/>
            <rFont val="Calibri"/>
            <family val="2"/>
            <scheme val="minor"/>
          </rPr>
          <t>Introduzca un número con dos decimales como máximo. Debe ser igual o mayor a la "Cantidad Real Consumida"</t>
        </r>
      </text>
    </comment>
    <comment ref="E516" authorId="2" shapeId="0" xr:uid="{53A252C5-6BBA-4446-8D28-9B6D4EFED9A3}">
      <text>
        <r>
          <rPr>
            <sz val="11"/>
            <color theme="1"/>
            <rFont val="Calibri"/>
            <family val="2"/>
            <scheme val="minor"/>
          </rPr>
          <t>Introduzca un número con dos decimales como máximo</t>
        </r>
      </text>
    </comment>
    <comment ref="F516" authorId="2" shapeId="0" xr:uid="{8724976B-8010-472B-AD45-343F81472CB3}">
      <text>
        <r>
          <rPr>
            <sz val="11"/>
            <color theme="1"/>
            <rFont val="Calibri"/>
            <family val="2"/>
            <scheme val="minor"/>
          </rPr>
          <t>Monto calculado automáticamente por el sistema</t>
        </r>
      </text>
    </comment>
    <comment ref="A537" authorId="2" shapeId="0" xr:uid="{3978B871-6104-4E73-A9D0-CC8051F9C8C1}">
      <text>
        <r>
          <rPr>
            <sz val="11"/>
            <color theme="1"/>
            <rFont val="Calibri"/>
            <family val="2"/>
            <scheme val="minor"/>
          </rPr>
          <t>Introducir un texto con el nombre o referencia de la contratación</t>
        </r>
      </text>
    </comment>
    <comment ref="B537" authorId="2" shapeId="0" xr:uid="{049629C0-9363-4D35-B638-2FADF620F4E0}">
      <text>
        <r>
          <rPr>
            <sz val="11"/>
            <color theme="1"/>
            <rFont val="Calibri"/>
            <family val="2"/>
            <scheme val="minor"/>
          </rPr>
          <t>Introduzca un texto con la finalidad de la contratación</t>
        </r>
      </text>
    </comment>
    <comment ref="C537" authorId="2" shapeId="0" xr:uid="{3921EBDB-CC16-425E-A3C0-B3CE4F9BE0A7}">
      <text>
        <r>
          <rPr>
            <sz val="11"/>
            <color theme="1"/>
            <rFont val="Calibri"/>
            <family val="2"/>
            <scheme val="minor"/>
          </rPr>
          <t>Seleccionar un valor del listado</t>
        </r>
      </text>
    </comment>
    <comment ref="D537" authorId="2" shapeId="0" xr:uid="{731F9C7D-F012-4892-BF10-6A273FDBBC7A}">
      <text>
        <r>
          <rPr>
            <sz val="11"/>
            <color theme="1"/>
            <rFont val="Calibri"/>
            <family val="2"/>
            <scheme val="minor"/>
          </rPr>
          <t>Seleccione el tipo de procedimiento</t>
        </r>
      </text>
    </comment>
    <comment ref="E537" authorId="2" shapeId="0" xr:uid="{74AEF898-7BC8-4E94-B15B-6D70E8F7051E}">
      <text>
        <r>
          <rPr>
            <sz val="11"/>
            <color theme="1"/>
            <rFont val="Calibri"/>
            <family val="2"/>
            <scheme val="minor"/>
          </rPr>
          <t>Seleccione un valor de la lista</t>
        </r>
      </text>
    </comment>
    <comment ref="F537" authorId="2" shapeId="0" xr:uid="{411CD85A-F1D3-43A4-913C-B67A1A63F814}">
      <text>
        <r>
          <rPr>
            <sz val="11"/>
            <color theme="1"/>
            <rFont val="Calibri"/>
            <family val="2"/>
            <scheme val="minor"/>
          </rPr>
          <t>Introduzca el código SNIP</t>
        </r>
      </text>
    </comment>
    <comment ref="C538" authorId="2" shapeId="0" xr:uid="{BF9C4C68-EFFF-4485-82D0-B0962940E4EC}">
      <text>
        <r>
          <rPr>
            <sz val="11"/>
            <color theme="1"/>
            <rFont val="Calibri"/>
            <family val="2"/>
            <scheme val="minor"/>
          </rPr>
          <t>Introduzca la fecha de inicio del proceso, en formato dd-mm-aaaa</t>
        </r>
      </text>
    </comment>
    <comment ref="F538" authorId="2" shapeId="0" xr:uid="{566823F2-4559-493B-A526-7F47130FA6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xr:uid="{B8E1620D-5E1D-4F81-A047-EC539DE2DEBD}">
      <text/>
    </comment>
    <comment ref="C540" authorId="2" shapeId="0" xr:uid="{BA7C1E7B-5915-449A-9923-ABB8CF116444}">
      <text>
        <r>
          <rPr>
            <sz val="11"/>
            <color theme="1"/>
            <rFont val="Calibri"/>
            <family val="2"/>
            <scheme val="minor"/>
          </rPr>
          <t>Introduzca la fecha prevista de adjudicación, en formato dd-mm-aaaa</t>
        </r>
      </text>
    </comment>
    <comment ref="F540" authorId="2" shapeId="0" xr:uid="{940B714F-AC5D-47F9-9FAF-83FC86820D43}">
      <text/>
    </comment>
    <comment ref="F541" authorId="2" shapeId="0" xr:uid="{6185DB1C-D9F1-4130-A004-44344C558577}">
      <text/>
    </comment>
    <comment ref="A543" authorId="2" shapeId="0" xr:uid="{DADF054E-D5FC-4BF5-A2C6-98D8874AE5AA}">
      <text>
        <r>
          <rPr>
            <sz val="11"/>
            <color theme="1"/>
            <rFont val="Calibri"/>
            <family val="2"/>
            <scheme val="minor"/>
          </rPr>
          <t>Introduzca un codigo UNSPSC</t>
        </r>
      </text>
    </comment>
    <comment ref="B543" authorId="2" shapeId="0" xr:uid="{90117CA5-FE5D-4368-890B-6F7F0AD7F3DD}">
      <text>
        <r>
          <rPr>
            <sz val="11"/>
            <color theme="1"/>
            <rFont val="Calibri"/>
            <family val="2"/>
            <scheme val="minor"/>
          </rPr>
          <t>Descripción calculada automáticamente a partir de código del artículo</t>
        </r>
      </text>
    </comment>
    <comment ref="C543" authorId="2" shapeId="0" xr:uid="{D3FE9472-AFCA-4E39-8451-33B11D275DF4}">
      <text>
        <r>
          <rPr>
            <sz val="11"/>
            <color theme="1"/>
            <rFont val="Calibri"/>
            <family val="2"/>
            <scheme val="minor"/>
          </rPr>
          <t>Seleccione un valor de la lista</t>
        </r>
      </text>
    </comment>
    <comment ref="D543" authorId="2" shapeId="0" xr:uid="{CB46E53A-4698-43E4-89DE-8DECD732DC3E}">
      <text>
        <r>
          <rPr>
            <sz val="11"/>
            <color theme="1"/>
            <rFont val="Calibri"/>
            <family val="2"/>
            <scheme val="minor"/>
          </rPr>
          <t>Introduzca un número con dos decimales como máximo. Debe ser igual o mayor a la "Cantidad Real Consumida"</t>
        </r>
      </text>
    </comment>
    <comment ref="E543" authorId="2" shapeId="0" xr:uid="{ADADF812-3C2E-4ACA-B5D9-7F9F04F004A4}">
      <text>
        <r>
          <rPr>
            <sz val="11"/>
            <color theme="1"/>
            <rFont val="Calibri"/>
            <family val="2"/>
            <scheme val="minor"/>
          </rPr>
          <t>Introduzca un número con dos decimales como máximo</t>
        </r>
      </text>
    </comment>
    <comment ref="F543" authorId="2" shapeId="0" xr:uid="{E61B06D9-ABF5-4E70-A394-CAD48CD215CB}">
      <text>
        <r>
          <rPr>
            <sz val="11"/>
            <color theme="1"/>
            <rFont val="Calibri"/>
            <family val="2"/>
            <scheme val="minor"/>
          </rPr>
          <t>Monto calculado automáticamente por el sistema</t>
        </r>
      </text>
    </comment>
    <comment ref="A562" authorId="2" shapeId="0" xr:uid="{C043E77C-C7B8-4BFC-88B3-9F52567BAFD4}">
      <text>
        <r>
          <rPr>
            <sz val="11"/>
            <color theme="1"/>
            <rFont val="Calibri"/>
            <family val="2"/>
            <scheme val="minor"/>
          </rPr>
          <t>Introducir un texto con el nombre o referencia de la contratación</t>
        </r>
      </text>
    </comment>
    <comment ref="B562" authorId="2" shapeId="0" xr:uid="{E1A8C647-2E9E-4A64-A4FD-C2845886A3D6}">
      <text>
        <r>
          <rPr>
            <sz val="11"/>
            <color theme="1"/>
            <rFont val="Calibri"/>
            <family val="2"/>
            <scheme val="minor"/>
          </rPr>
          <t>Introduzca un texto con la finalidad de la contratación</t>
        </r>
      </text>
    </comment>
    <comment ref="C562" authorId="2" shapeId="0" xr:uid="{404E6DAD-96DF-49B4-9A30-BD9265B0B15D}">
      <text>
        <r>
          <rPr>
            <sz val="11"/>
            <color theme="1"/>
            <rFont val="Calibri"/>
            <family val="2"/>
            <scheme val="minor"/>
          </rPr>
          <t>Seleccionar un valor del listado</t>
        </r>
      </text>
    </comment>
    <comment ref="D562" authorId="2" shapeId="0" xr:uid="{E8F2985F-D1A4-4B90-9C52-2AA189D6BBDE}">
      <text>
        <r>
          <rPr>
            <sz val="11"/>
            <color theme="1"/>
            <rFont val="Calibri"/>
            <family val="2"/>
            <scheme val="minor"/>
          </rPr>
          <t>Seleccione el tipo de procedimiento</t>
        </r>
      </text>
    </comment>
    <comment ref="E562" authorId="2" shapeId="0" xr:uid="{254AC31C-D3D9-4567-9959-2CD1D09D3505}">
      <text>
        <r>
          <rPr>
            <sz val="11"/>
            <color theme="1"/>
            <rFont val="Calibri"/>
            <family val="2"/>
            <scheme val="minor"/>
          </rPr>
          <t>Seleccione un valor de la lista</t>
        </r>
      </text>
    </comment>
    <comment ref="F562" authorId="2" shapeId="0" xr:uid="{5A134707-23F9-4899-A26A-7F71967E5399}">
      <text>
        <r>
          <rPr>
            <sz val="11"/>
            <color theme="1"/>
            <rFont val="Calibri"/>
            <family val="2"/>
            <scheme val="minor"/>
          </rPr>
          <t>Introduzca el código SNIP</t>
        </r>
      </text>
    </comment>
    <comment ref="C563" authorId="2" shapeId="0" xr:uid="{D659938E-EAB3-43B9-AF5C-4C5CBE5AA2AD}">
      <text>
        <r>
          <rPr>
            <sz val="11"/>
            <color theme="1"/>
            <rFont val="Calibri"/>
            <family val="2"/>
            <scheme val="minor"/>
          </rPr>
          <t>Introduzca la fecha de inicio del proceso, en formato dd-mm-aaaa</t>
        </r>
      </text>
    </comment>
    <comment ref="F563" authorId="2" shapeId="0" xr:uid="{7712B86D-E2D6-4D16-878F-AC98BA5933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2" shapeId="0" xr:uid="{AE066B17-C378-432E-8DD0-3EBA6E4F6E31}">
      <text/>
    </comment>
    <comment ref="C565" authorId="2" shapeId="0" xr:uid="{865C740A-EA63-4F38-87E3-367C4C3ED4F5}">
      <text>
        <r>
          <rPr>
            <sz val="11"/>
            <color theme="1"/>
            <rFont val="Calibri"/>
            <family val="2"/>
            <scheme val="minor"/>
          </rPr>
          <t>Introduzca la fecha prevista de adjudicación, en formato dd-mm-aaaa</t>
        </r>
      </text>
    </comment>
    <comment ref="F565" authorId="2" shapeId="0" xr:uid="{3A09512E-85DA-4EC6-ABEB-BE43EC49337A}">
      <text/>
    </comment>
    <comment ref="F566" authorId="2" shapeId="0" xr:uid="{B0F5118A-3DC0-4857-A959-6F0EA18CEA4B}">
      <text/>
    </comment>
    <comment ref="A568" authorId="2" shapeId="0" xr:uid="{A89C72E6-DF01-44D1-950C-12759319E08F}">
      <text>
        <r>
          <rPr>
            <sz val="11"/>
            <color theme="1"/>
            <rFont val="Calibri"/>
            <family val="2"/>
            <scheme val="minor"/>
          </rPr>
          <t>Introduzca un codigo UNSPSC</t>
        </r>
      </text>
    </comment>
    <comment ref="B568" authorId="2" shapeId="0" xr:uid="{B81AC2FE-A71C-4D09-BB3B-8E41DFC4CD37}">
      <text>
        <r>
          <rPr>
            <sz val="11"/>
            <color theme="1"/>
            <rFont val="Calibri"/>
            <family val="2"/>
            <scheme val="minor"/>
          </rPr>
          <t>Descripción calculada automáticamente a partir de código del artículo</t>
        </r>
      </text>
    </comment>
    <comment ref="C568" authorId="2" shapeId="0" xr:uid="{10053DBF-50B4-4AD7-97DA-511D5A54835E}">
      <text>
        <r>
          <rPr>
            <sz val="11"/>
            <color theme="1"/>
            <rFont val="Calibri"/>
            <family val="2"/>
            <scheme val="minor"/>
          </rPr>
          <t>Seleccione un valor de la lista</t>
        </r>
      </text>
    </comment>
    <comment ref="D568" authorId="2" shapeId="0" xr:uid="{2A6183C3-7879-4854-AE67-760E154765DA}">
      <text>
        <r>
          <rPr>
            <sz val="11"/>
            <color theme="1"/>
            <rFont val="Calibri"/>
            <family val="2"/>
            <scheme val="minor"/>
          </rPr>
          <t>Introduzca un número con dos decimales como máximo. Debe ser igual o mayor a la "Cantidad Real Consumida"</t>
        </r>
      </text>
    </comment>
    <comment ref="E568" authorId="2" shapeId="0" xr:uid="{5C97D3F4-6C49-4C43-BF6C-9D6CF83742F8}">
      <text>
        <r>
          <rPr>
            <sz val="11"/>
            <color theme="1"/>
            <rFont val="Calibri"/>
            <family val="2"/>
            <scheme val="minor"/>
          </rPr>
          <t>Introduzca un número con dos decimales como máximo</t>
        </r>
      </text>
    </comment>
    <comment ref="F568" authorId="2" shapeId="0" xr:uid="{6D770523-2AC3-4DC0-A1D8-840DA649F578}">
      <text>
        <r>
          <rPr>
            <sz val="11"/>
            <color theme="1"/>
            <rFont val="Calibri"/>
            <family val="2"/>
            <scheme val="minor"/>
          </rPr>
          <t>Monto calculado automáticamente por el sistema</t>
        </r>
      </text>
    </comment>
    <comment ref="A580" authorId="2" shapeId="0" xr:uid="{42E5AF0F-1127-40F2-B959-045DEB178175}">
      <text>
        <r>
          <rPr>
            <sz val="11"/>
            <color theme="1"/>
            <rFont val="Calibri"/>
            <family val="2"/>
            <scheme val="minor"/>
          </rPr>
          <t>Introducir un texto con el nombre o referencia de la contratación</t>
        </r>
      </text>
    </comment>
    <comment ref="B580" authorId="2" shapeId="0" xr:uid="{4FD573F7-0359-4C29-86B5-A9581067E0C0}">
      <text>
        <r>
          <rPr>
            <sz val="11"/>
            <color theme="1"/>
            <rFont val="Calibri"/>
            <family val="2"/>
            <scheme val="minor"/>
          </rPr>
          <t>Introduzca un texto con la finalidad de la contratación</t>
        </r>
      </text>
    </comment>
    <comment ref="C580" authorId="2" shapeId="0" xr:uid="{34570B0B-C1E5-4D1A-A84D-ECC44B50D143}">
      <text>
        <r>
          <rPr>
            <sz val="11"/>
            <color theme="1"/>
            <rFont val="Calibri"/>
            <family val="2"/>
            <scheme val="minor"/>
          </rPr>
          <t>Seleccionar un valor del listado</t>
        </r>
      </text>
    </comment>
    <comment ref="D580" authorId="2" shapeId="0" xr:uid="{0652B76D-F8AE-4D85-8A64-13F7CFC46F8F}">
      <text>
        <r>
          <rPr>
            <sz val="11"/>
            <color theme="1"/>
            <rFont val="Calibri"/>
            <family val="2"/>
            <scheme val="minor"/>
          </rPr>
          <t>Seleccione el tipo de procedimiento</t>
        </r>
      </text>
    </comment>
    <comment ref="E580" authorId="2" shapeId="0" xr:uid="{2F1012D3-F087-45AB-8BE1-A4ABD4EB9088}">
      <text>
        <r>
          <rPr>
            <sz val="11"/>
            <color theme="1"/>
            <rFont val="Calibri"/>
            <family val="2"/>
            <scheme val="minor"/>
          </rPr>
          <t>Seleccione un valor de la lista</t>
        </r>
      </text>
    </comment>
    <comment ref="F580" authorId="2" shapeId="0" xr:uid="{D2BB0DEF-F288-4B15-AA10-EEED51EF27D3}">
      <text>
        <r>
          <rPr>
            <sz val="11"/>
            <color theme="1"/>
            <rFont val="Calibri"/>
            <family val="2"/>
            <scheme val="minor"/>
          </rPr>
          <t>Introduzca el código SNIP</t>
        </r>
      </text>
    </comment>
    <comment ref="C581" authorId="2" shapeId="0" xr:uid="{39CD09DC-4006-4382-A825-0331ECE0354D}">
      <text>
        <r>
          <rPr>
            <sz val="11"/>
            <color theme="1"/>
            <rFont val="Calibri"/>
            <family val="2"/>
            <scheme val="minor"/>
          </rPr>
          <t>Introduzca la fecha de inicio del proceso, en formato dd-mm-aaaa</t>
        </r>
      </text>
    </comment>
    <comment ref="F581" authorId="2" shapeId="0" xr:uid="{424658A4-BEE6-4C62-AA23-F2F9DFC1BA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2" shapeId="0" xr:uid="{C14C5D78-2688-4DF8-98B9-668A7B6B3507}">
      <text/>
    </comment>
    <comment ref="C583" authorId="2" shapeId="0" xr:uid="{A628115E-B390-4B1C-8809-F1D8F795CC25}">
      <text>
        <r>
          <rPr>
            <sz val="11"/>
            <color theme="1"/>
            <rFont val="Calibri"/>
            <family val="2"/>
            <scheme val="minor"/>
          </rPr>
          <t>Introduzca la fecha prevista de adjudicación, en formato dd-mm-aaaa</t>
        </r>
      </text>
    </comment>
    <comment ref="F583" authorId="2" shapeId="0" xr:uid="{07FDF56B-5920-4898-8C1F-6ECE2DCE5A6C}">
      <text/>
    </comment>
    <comment ref="F584" authorId="2" shapeId="0" xr:uid="{E9F22D51-149D-4FFA-B8B6-08718756C7CC}">
      <text/>
    </comment>
    <comment ref="A586" authorId="2" shapeId="0" xr:uid="{BF4DF0D9-53A2-4D90-88ED-8CE5A5677A35}">
      <text>
        <r>
          <rPr>
            <sz val="11"/>
            <color theme="1"/>
            <rFont val="Calibri"/>
            <family val="2"/>
            <scheme val="minor"/>
          </rPr>
          <t>Introduzca un codigo UNSPSC</t>
        </r>
      </text>
    </comment>
    <comment ref="B586" authorId="2" shapeId="0" xr:uid="{E86AC1B0-15A7-41EB-9047-C63049C6557D}">
      <text>
        <r>
          <rPr>
            <sz val="11"/>
            <color theme="1"/>
            <rFont val="Calibri"/>
            <family val="2"/>
            <scheme val="minor"/>
          </rPr>
          <t>Descripción calculada automáticamente a partir de código del artículo</t>
        </r>
      </text>
    </comment>
    <comment ref="C586" authorId="2" shapeId="0" xr:uid="{18226A0F-85B8-4032-A630-250A620E86C4}">
      <text>
        <r>
          <rPr>
            <sz val="11"/>
            <color theme="1"/>
            <rFont val="Calibri"/>
            <family val="2"/>
            <scheme val="minor"/>
          </rPr>
          <t>Seleccione un valor de la lista</t>
        </r>
      </text>
    </comment>
    <comment ref="D586" authorId="2" shapeId="0" xr:uid="{DFABBEA2-E9EB-4223-9E0A-B0F7E409F381}">
      <text>
        <r>
          <rPr>
            <sz val="11"/>
            <color theme="1"/>
            <rFont val="Calibri"/>
            <family val="2"/>
            <scheme val="minor"/>
          </rPr>
          <t>Introduzca un número con dos decimales como máximo. Debe ser igual o mayor a la "Cantidad Real Consumida"</t>
        </r>
      </text>
    </comment>
    <comment ref="E586" authorId="2" shapeId="0" xr:uid="{E7FC4EED-BF0A-49DC-9901-DEB22FB23BEB}">
      <text>
        <r>
          <rPr>
            <sz val="11"/>
            <color theme="1"/>
            <rFont val="Calibri"/>
            <family val="2"/>
            <scheme val="minor"/>
          </rPr>
          <t>Introduzca un número con dos decimales como máximo</t>
        </r>
      </text>
    </comment>
    <comment ref="F586" authorId="2" shapeId="0" xr:uid="{BEDA477E-304F-4FC4-9B3B-9DF6CBD0D9DA}">
      <text>
        <r>
          <rPr>
            <sz val="11"/>
            <color theme="1"/>
            <rFont val="Calibri"/>
            <family val="2"/>
            <scheme val="minor"/>
          </rPr>
          <t>Monto calculado automáticamente por el sistema</t>
        </r>
      </text>
    </comment>
    <comment ref="A635" authorId="2" shapeId="0" xr:uid="{114F86CE-A503-43C6-8D9C-5D3847E1CCA7}">
      <text>
        <r>
          <rPr>
            <sz val="11"/>
            <color theme="1"/>
            <rFont val="Calibri"/>
            <family val="2"/>
            <scheme val="minor"/>
          </rPr>
          <t>Introducir un texto con el nombre o referencia de la contratación</t>
        </r>
      </text>
    </comment>
    <comment ref="B635" authorId="2" shapeId="0" xr:uid="{C706C4AD-15EA-4903-9840-2C0544F9795F}">
      <text>
        <r>
          <rPr>
            <sz val="11"/>
            <color theme="1"/>
            <rFont val="Calibri"/>
            <family val="2"/>
            <scheme val="minor"/>
          </rPr>
          <t>Introduzca un texto con la finalidad de la contratación</t>
        </r>
      </text>
    </comment>
    <comment ref="C635" authorId="2" shapeId="0" xr:uid="{A509EFFE-D407-4005-9FAB-F2848897A638}">
      <text>
        <r>
          <rPr>
            <sz val="11"/>
            <color theme="1"/>
            <rFont val="Calibri"/>
            <family val="2"/>
            <scheme val="minor"/>
          </rPr>
          <t>Seleccionar un valor del listado</t>
        </r>
      </text>
    </comment>
    <comment ref="D635" authorId="2" shapeId="0" xr:uid="{5D024899-4C44-4208-8C5C-A0215A4B97AD}">
      <text>
        <r>
          <rPr>
            <sz val="11"/>
            <color theme="1"/>
            <rFont val="Calibri"/>
            <family val="2"/>
            <scheme val="minor"/>
          </rPr>
          <t>Seleccione el tipo de procedimiento</t>
        </r>
      </text>
    </comment>
    <comment ref="E635" authorId="2" shapeId="0" xr:uid="{198EF531-FF56-4248-B03E-57DA6F778671}">
      <text>
        <r>
          <rPr>
            <sz val="11"/>
            <color theme="1"/>
            <rFont val="Calibri"/>
            <family val="2"/>
            <scheme val="minor"/>
          </rPr>
          <t>Seleccione un valor de la lista</t>
        </r>
      </text>
    </comment>
    <comment ref="F635" authorId="2" shapeId="0" xr:uid="{1B10D8EF-1916-41ED-AC8A-ED4721A3FE52}">
      <text>
        <r>
          <rPr>
            <sz val="11"/>
            <color theme="1"/>
            <rFont val="Calibri"/>
            <family val="2"/>
            <scheme val="minor"/>
          </rPr>
          <t>Introduzca el código SNIP</t>
        </r>
      </text>
    </comment>
    <comment ref="C636" authorId="2" shapeId="0" xr:uid="{29A3F99D-99AC-49BD-A3BF-2378AA20D190}">
      <text>
        <r>
          <rPr>
            <sz val="11"/>
            <color theme="1"/>
            <rFont val="Calibri"/>
            <family val="2"/>
            <scheme val="minor"/>
          </rPr>
          <t>Introduzca la fecha de inicio del proceso, en formato dd-mm-aaaa</t>
        </r>
      </text>
    </comment>
    <comment ref="F636" authorId="2" shapeId="0" xr:uid="{9D84894B-BAA0-4CB2-912D-4BA74380B0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2" shapeId="0" xr:uid="{53EEB03D-A4B7-4169-8269-D35765996BEE}">
      <text/>
    </comment>
    <comment ref="C638" authorId="2" shapeId="0" xr:uid="{4C832492-FB00-4158-B41A-40BA17F295B5}">
      <text>
        <r>
          <rPr>
            <sz val="11"/>
            <color theme="1"/>
            <rFont val="Calibri"/>
            <family val="2"/>
            <scheme val="minor"/>
          </rPr>
          <t>Introduzca la fecha prevista de adjudicación, en formato dd-mm-aaaa</t>
        </r>
      </text>
    </comment>
    <comment ref="F638" authorId="2" shapeId="0" xr:uid="{A202237C-8397-47EF-8DE3-A06A605FDD16}">
      <text/>
    </comment>
    <comment ref="F639" authorId="2" shapeId="0" xr:uid="{89106A5F-B786-4360-B457-3C836A36C44B}">
      <text/>
    </comment>
    <comment ref="A641" authorId="2" shapeId="0" xr:uid="{A1A9B6B9-DA87-4B2C-B5B8-93A6A9D646C1}">
      <text>
        <r>
          <rPr>
            <sz val="11"/>
            <color theme="1"/>
            <rFont val="Calibri"/>
            <family val="2"/>
            <scheme val="minor"/>
          </rPr>
          <t>Introduzca un codigo UNSPSC</t>
        </r>
      </text>
    </comment>
    <comment ref="B641" authorId="2" shapeId="0" xr:uid="{ED236F43-CC95-4463-A026-FCA2D95B4D6D}">
      <text>
        <r>
          <rPr>
            <sz val="11"/>
            <color theme="1"/>
            <rFont val="Calibri"/>
            <family val="2"/>
            <scheme val="minor"/>
          </rPr>
          <t>Descripción calculada automáticamente a partir de código del artículo</t>
        </r>
      </text>
    </comment>
    <comment ref="C641" authorId="2" shapeId="0" xr:uid="{E3985E6E-BE54-474A-AF54-A68F495AA3DB}">
      <text>
        <r>
          <rPr>
            <sz val="11"/>
            <color theme="1"/>
            <rFont val="Calibri"/>
            <family val="2"/>
            <scheme val="minor"/>
          </rPr>
          <t>Seleccione un valor de la lista</t>
        </r>
      </text>
    </comment>
    <comment ref="D641" authorId="2" shapeId="0" xr:uid="{6C9D7F3C-604A-472E-9744-15CB967C6ECF}">
      <text>
        <r>
          <rPr>
            <sz val="11"/>
            <color theme="1"/>
            <rFont val="Calibri"/>
            <family val="2"/>
            <scheme val="minor"/>
          </rPr>
          <t>Introduzca un número con dos decimales como máximo. Debe ser igual o mayor a la "Cantidad Real Consumida"</t>
        </r>
      </text>
    </comment>
    <comment ref="E641" authorId="2" shapeId="0" xr:uid="{1185C6AD-763B-4CC2-83B5-4B9A158E92A4}">
      <text>
        <r>
          <rPr>
            <sz val="11"/>
            <color theme="1"/>
            <rFont val="Calibri"/>
            <family val="2"/>
            <scheme val="minor"/>
          </rPr>
          <t>Introduzca un número con dos decimales como máximo</t>
        </r>
      </text>
    </comment>
    <comment ref="F641" authorId="2" shapeId="0" xr:uid="{0DC0E11E-54E3-4E4E-93B0-E275292DDA7D}">
      <text>
        <r>
          <rPr>
            <sz val="11"/>
            <color theme="1"/>
            <rFont val="Calibri"/>
            <family val="2"/>
            <scheme val="minor"/>
          </rPr>
          <t>Monto calculado automáticamente por el sistema</t>
        </r>
      </text>
    </comment>
    <comment ref="A688" authorId="2" shapeId="0" xr:uid="{FA5B75A8-85C4-44C9-9DF9-F4C88DCA48B4}">
      <text>
        <r>
          <rPr>
            <sz val="11"/>
            <color theme="1"/>
            <rFont val="Calibri"/>
            <family val="2"/>
            <scheme val="minor"/>
          </rPr>
          <t>Introducir un texto con el nombre o referencia de la contratación</t>
        </r>
      </text>
    </comment>
    <comment ref="B688" authorId="2" shapeId="0" xr:uid="{7D49B95A-26B1-407C-809F-F4164440A80E}">
      <text>
        <r>
          <rPr>
            <sz val="11"/>
            <color theme="1"/>
            <rFont val="Calibri"/>
            <family val="2"/>
            <scheme val="minor"/>
          </rPr>
          <t>Introduzca un texto con la finalidad de la contratación</t>
        </r>
      </text>
    </comment>
    <comment ref="C688" authorId="2" shapeId="0" xr:uid="{92126565-184F-487C-93B0-57152C58EFD4}">
      <text>
        <r>
          <rPr>
            <sz val="11"/>
            <color theme="1"/>
            <rFont val="Calibri"/>
            <family val="2"/>
            <scheme val="minor"/>
          </rPr>
          <t>Seleccionar un valor del listado</t>
        </r>
      </text>
    </comment>
    <comment ref="D688" authorId="2" shapeId="0" xr:uid="{1F4F6479-13C1-4C8E-81B5-BB8E5BBA7D87}">
      <text>
        <r>
          <rPr>
            <sz val="11"/>
            <color theme="1"/>
            <rFont val="Calibri"/>
            <family val="2"/>
            <scheme val="minor"/>
          </rPr>
          <t>Seleccione el tipo de procedimiento</t>
        </r>
      </text>
    </comment>
    <comment ref="E688" authorId="2" shapeId="0" xr:uid="{9BE5987B-7307-4925-B0B3-40E41A040018}">
      <text>
        <r>
          <rPr>
            <sz val="11"/>
            <color theme="1"/>
            <rFont val="Calibri"/>
            <family val="2"/>
            <scheme val="minor"/>
          </rPr>
          <t>Seleccione un valor de la lista</t>
        </r>
      </text>
    </comment>
    <comment ref="F688" authorId="2" shapeId="0" xr:uid="{E84C3E6E-372A-4232-B633-657875E5E2E8}">
      <text>
        <r>
          <rPr>
            <sz val="11"/>
            <color theme="1"/>
            <rFont val="Calibri"/>
            <family val="2"/>
            <scheme val="minor"/>
          </rPr>
          <t>Introduzca el código SNIP</t>
        </r>
      </text>
    </comment>
    <comment ref="C689" authorId="2" shapeId="0" xr:uid="{4E411394-9619-49CC-9B4E-47DB7220C057}">
      <text>
        <r>
          <rPr>
            <sz val="11"/>
            <color theme="1"/>
            <rFont val="Calibri"/>
            <family val="2"/>
            <scheme val="minor"/>
          </rPr>
          <t>Introduzca la fecha de inicio del proceso, en formato dd-mm-aaaa</t>
        </r>
      </text>
    </comment>
    <comment ref="F689" authorId="2" shapeId="0" xr:uid="{F8CDD864-4CB8-4B4E-BA70-0BA42BA380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2" shapeId="0" xr:uid="{239A0C90-72A3-4067-B277-D263AE7E686E}">
      <text/>
    </comment>
    <comment ref="C691" authorId="2" shapeId="0" xr:uid="{C980EA25-4B07-4502-A3F5-0754A5C4C0A1}">
      <text>
        <r>
          <rPr>
            <sz val="11"/>
            <color theme="1"/>
            <rFont val="Calibri"/>
            <family val="2"/>
            <scheme val="minor"/>
          </rPr>
          <t>Introduzca la fecha prevista de adjudicación, en formato dd-mm-aaaa</t>
        </r>
      </text>
    </comment>
    <comment ref="F691" authorId="2" shapeId="0" xr:uid="{D891CF20-4A54-4502-BD69-CB7FF6CF9F4E}">
      <text/>
    </comment>
    <comment ref="F692" authorId="2" shapeId="0" xr:uid="{A02B3241-5AE8-4E23-8188-409A8A3A0320}">
      <text/>
    </comment>
    <comment ref="A694" authorId="2" shapeId="0" xr:uid="{EF94D265-C493-45FF-8CD3-6449C33B866B}">
      <text>
        <r>
          <rPr>
            <sz val="11"/>
            <color theme="1"/>
            <rFont val="Calibri"/>
            <family val="2"/>
            <scheme val="minor"/>
          </rPr>
          <t>Introduzca un codigo UNSPSC</t>
        </r>
      </text>
    </comment>
    <comment ref="B694" authorId="2" shapeId="0" xr:uid="{71DD2E0F-E483-45C8-82EA-A1064D5B98E3}">
      <text>
        <r>
          <rPr>
            <sz val="11"/>
            <color theme="1"/>
            <rFont val="Calibri"/>
            <family val="2"/>
            <scheme val="minor"/>
          </rPr>
          <t>Descripción calculada automáticamente a partir de código del artículo</t>
        </r>
      </text>
    </comment>
    <comment ref="C694" authorId="2" shapeId="0" xr:uid="{A88C0C53-CB7E-4CF6-80EB-341F88B6D0E2}">
      <text>
        <r>
          <rPr>
            <sz val="11"/>
            <color theme="1"/>
            <rFont val="Calibri"/>
            <family val="2"/>
            <scheme val="minor"/>
          </rPr>
          <t>Seleccione un valor de la lista</t>
        </r>
      </text>
    </comment>
    <comment ref="D694" authorId="2" shapeId="0" xr:uid="{489A3167-D34A-4A75-9F5D-0161B60F12B0}">
      <text>
        <r>
          <rPr>
            <sz val="11"/>
            <color theme="1"/>
            <rFont val="Calibri"/>
            <family val="2"/>
            <scheme val="minor"/>
          </rPr>
          <t>Introduzca un número con dos decimales como máximo. Debe ser igual o mayor a la "Cantidad Real Consumida"</t>
        </r>
      </text>
    </comment>
    <comment ref="E694" authorId="2" shapeId="0" xr:uid="{CDE0152A-DE19-4C12-A787-95BF14EAA4CE}">
      <text>
        <r>
          <rPr>
            <sz val="11"/>
            <color theme="1"/>
            <rFont val="Calibri"/>
            <family val="2"/>
            <scheme val="minor"/>
          </rPr>
          <t>Introduzca un número con dos decimales como máximo</t>
        </r>
      </text>
    </comment>
    <comment ref="F694" authorId="2" shapeId="0" xr:uid="{2D04322B-7319-43F3-A095-30ECF521E85F}">
      <text>
        <r>
          <rPr>
            <sz val="11"/>
            <color theme="1"/>
            <rFont val="Calibri"/>
            <family val="2"/>
            <scheme val="minor"/>
          </rPr>
          <t>Monto calculado automáticamente por el sistema</t>
        </r>
      </text>
    </comment>
    <comment ref="A743" authorId="2" shapeId="0" xr:uid="{407E6F6D-1631-439C-A20D-28668EF6A5D8}">
      <text>
        <r>
          <rPr>
            <sz val="11"/>
            <color theme="1"/>
            <rFont val="Calibri"/>
            <family val="2"/>
            <scheme val="minor"/>
          </rPr>
          <t>Introducir un texto con el nombre o referencia de la contratación</t>
        </r>
      </text>
    </comment>
    <comment ref="B743" authorId="2" shapeId="0" xr:uid="{0DEAA1AD-C0BC-44BF-85F1-6C63CE206E9C}">
      <text>
        <r>
          <rPr>
            <sz val="11"/>
            <color theme="1"/>
            <rFont val="Calibri"/>
            <family val="2"/>
            <scheme val="minor"/>
          </rPr>
          <t>Introduzca un texto con la finalidad de la contratación</t>
        </r>
      </text>
    </comment>
    <comment ref="C743" authorId="2" shapeId="0" xr:uid="{1FE22AB1-0520-4AC7-8593-F1BE1B516368}">
      <text>
        <r>
          <rPr>
            <sz val="11"/>
            <color theme="1"/>
            <rFont val="Calibri"/>
            <family val="2"/>
            <scheme val="minor"/>
          </rPr>
          <t>Seleccionar un valor del listado</t>
        </r>
      </text>
    </comment>
    <comment ref="D743" authorId="2" shapeId="0" xr:uid="{0ED57B3C-B7ED-4A39-89C5-07D6625A891B}">
      <text>
        <r>
          <rPr>
            <sz val="11"/>
            <color theme="1"/>
            <rFont val="Calibri"/>
            <family val="2"/>
            <scheme val="minor"/>
          </rPr>
          <t>Seleccione el tipo de procedimiento</t>
        </r>
      </text>
    </comment>
    <comment ref="E743" authorId="2" shapeId="0" xr:uid="{62AE0DFE-E0AF-4A43-AA00-C677D16C3065}">
      <text>
        <r>
          <rPr>
            <sz val="11"/>
            <color theme="1"/>
            <rFont val="Calibri"/>
            <family val="2"/>
            <scheme val="minor"/>
          </rPr>
          <t>Seleccione un valor de la lista</t>
        </r>
      </text>
    </comment>
    <comment ref="F743" authorId="2" shapeId="0" xr:uid="{E08CECA5-1810-4081-889F-D924B945A277}">
      <text>
        <r>
          <rPr>
            <sz val="11"/>
            <color theme="1"/>
            <rFont val="Calibri"/>
            <family val="2"/>
            <scheme val="minor"/>
          </rPr>
          <t>Introduzca el código SNIP</t>
        </r>
      </text>
    </comment>
    <comment ref="C744" authorId="2" shapeId="0" xr:uid="{703FC043-93D7-4297-8687-E1B3EDF786FC}">
      <text>
        <r>
          <rPr>
            <sz val="11"/>
            <color theme="1"/>
            <rFont val="Calibri"/>
            <family val="2"/>
            <scheme val="minor"/>
          </rPr>
          <t>Introduzca la fecha de inicio del proceso, en formato dd-mm-aaaa</t>
        </r>
      </text>
    </comment>
    <comment ref="F744" authorId="2" shapeId="0" xr:uid="{0179239A-179A-4F97-8742-EDCD1F7DF7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2" shapeId="0" xr:uid="{AC6BFFC3-7E26-4CD3-B244-6ABD6C81D78D}">
      <text/>
    </comment>
    <comment ref="C746" authorId="2" shapeId="0" xr:uid="{0D012076-08E1-4948-8FEC-E8608F3B8992}">
      <text>
        <r>
          <rPr>
            <sz val="11"/>
            <color theme="1"/>
            <rFont val="Calibri"/>
            <family val="2"/>
            <scheme val="minor"/>
          </rPr>
          <t>Introduzca la fecha prevista de adjudicación, en formato dd-mm-aaaa</t>
        </r>
      </text>
    </comment>
    <comment ref="F746" authorId="2" shapeId="0" xr:uid="{C23AA359-14E9-41EC-91B1-1CF0F8871DF1}">
      <text/>
    </comment>
    <comment ref="F747" authorId="2" shapeId="0" xr:uid="{A6BE8387-E6D5-4295-8AB3-B9ACDCF665F9}">
      <text/>
    </comment>
    <comment ref="A749" authorId="2" shapeId="0" xr:uid="{66C8DF91-B524-47CC-A75E-F36729152D56}">
      <text>
        <r>
          <rPr>
            <sz val="11"/>
            <color theme="1"/>
            <rFont val="Calibri"/>
            <family val="2"/>
            <scheme val="minor"/>
          </rPr>
          <t>Introduzca un codigo UNSPSC</t>
        </r>
      </text>
    </comment>
    <comment ref="B749" authorId="2" shapeId="0" xr:uid="{2EA6EC58-5D35-403C-AC4B-EF88BEF6C57D}">
      <text>
        <r>
          <rPr>
            <sz val="11"/>
            <color theme="1"/>
            <rFont val="Calibri"/>
            <family val="2"/>
            <scheme val="minor"/>
          </rPr>
          <t>Descripción calculada automáticamente a partir de código del artículo</t>
        </r>
      </text>
    </comment>
    <comment ref="C749" authorId="2" shapeId="0" xr:uid="{6B4B4E0A-9E53-4A2B-9165-9DB5EF9ACC2F}">
      <text>
        <r>
          <rPr>
            <sz val="11"/>
            <color theme="1"/>
            <rFont val="Calibri"/>
            <family val="2"/>
            <scheme val="minor"/>
          </rPr>
          <t>Seleccione un valor de la lista</t>
        </r>
      </text>
    </comment>
    <comment ref="D749" authorId="2" shapeId="0" xr:uid="{87E85B82-3A6D-40DE-89C5-7701B686C5F4}">
      <text>
        <r>
          <rPr>
            <sz val="11"/>
            <color theme="1"/>
            <rFont val="Calibri"/>
            <family val="2"/>
            <scheme val="minor"/>
          </rPr>
          <t>Introduzca un número con dos decimales como máximo. Debe ser igual o mayor a la "Cantidad Real Consumida"</t>
        </r>
      </text>
    </comment>
    <comment ref="E749" authorId="2" shapeId="0" xr:uid="{AD26B97D-1BE1-4E86-B1A2-BF5DBCB86C08}">
      <text>
        <r>
          <rPr>
            <sz val="11"/>
            <color theme="1"/>
            <rFont val="Calibri"/>
            <family val="2"/>
            <scheme val="minor"/>
          </rPr>
          <t>Introduzca un número con dos decimales como máximo</t>
        </r>
      </text>
    </comment>
    <comment ref="F749" authorId="2" shapeId="0" xr:uid="{4C960217-EFB3-4772-9B46-E37BADE56C66}">
      <text>
        <r>
          <rPr>
            <sz val="11"/>
            <color theme="1"/>
            <rFont val="Calibri"/>
            <family val="2"/>
            <scheme val="minor"/>
          </rPr>
          <t>Monto calculado automáticamente por el sistema</t>
        </r>
      </text>
    </comment>
    <comment ref="A795" authorId="2" shapeId="0" xr:uid="{326638EA-5E2E-4EC8-8B67-1E1BD4BB8289}">
      <text>
        <r>
          <rPr>
            <sz val="11"/>
            <color theme="1"/>
            <rFont val="Calibri"/>
            <family val="2"/>
            <scheme val="minor"/>
          </rPr>
          <t>Introducir un texto con el nombre o referencia de la contratación</t>
        </r>
      </text>
    </comment>
    <comment ref="B795" authorId="2" shapeId="0" xr:uid="{C0BF8A33-AD97-408A-8FF0-A6ACFE76273B}">
      <text>
        <r>
          <rPr>
            <sz val="11"/>
            <color theme="1"/>
            <rFont val="Calibri"/>
            <family val="2"/>
            <scheme val="minor"/>
          </rPr>
          <t>Introduzca un texto con la finalidad de la contratación</t>
        </r>
      </text>
    </comment>
    <comment ref="C795" authorId="2" shapeId="0" xr:uid="{181178A9-9C85-4DD3-BAD0-F74DC6C49F87}">
      <text>
        <r>
          <rPr>
            <sz val="11"/>
            <color theme="1"/>
            <rFont val="Calibri"/>
            <family val="2"/>
            <scheme val="minor"/>
          </rPr>
          <t>Seleccionar un valor del listado</t>
        </r>
      </text>
    </comment>
    <comment ref="D795" authorId="2" shapeId="0" xr:uid="{91ED98C7-68FF-4A6B-8C3A-F6B64F1D3E79}">
      <text>
        <r>
          <rPr>
            <sz val="11"/>
            <color theme="1"/>
            <rFont val="Calibri"/>
            <family val="2"/>
            <scheme val="minor"/>
          </rPr>
          <t>Seleccione el tipo de procedimiento</t>
        </r>
      </text>
    </comment>
    <comment ref="E795" authorId="2" shapeId="0" xr:uid="{BFA6CB27-6076-43B9-9080-DF8FAB254855}">
      <text>
        <r>
          <rPr>
            <sz val="11"/>
            <color theme="1"/>
            <rFont val="Calibri"/>
            <family val="2"/>
            <scheme val="minor"/>
          </rPr>
          <t>Seleccione un valor de la lista</t>
        </r>
      </text>
    </comment>
    <comment ref="F795" authorId="2" shapeId="0" xr:uid="{D281CD02-478C-4D4F-8BD1-0F2250A05E98}">
      <text>
        <r>
          <rPr>
            <sz val="11"/>
            <color theme="1"/>
            <rFont val="Calibri"/>
            <family val="2"/>
            <scheme val="minor"/>
          </rPr>
          <t>Introduzca el código SNIP</t>
        </r>
      </text>
    </comment>
    <comment ref="C796" authorId="2" shapeId="0" xr:uid="{4FE1FA9C-BCCD-4178-B106-F0279FF4E96D}">
      <text>
        <r>
          <rPr>
            <sz val="11"/>
            <color theme="1"/>
            <rFont val="Calibri"/>
            <family val="2"/>
            <scheme val="minor"/>
          </rPr>
          <t>Introduzca la fecha de inicio del proceso, en formato dd-mm-aaaa</t>
        </r>
      </text>
    </comment>
    <comment ref="F796" authorId="2" shapeId="0" xr:uid="{A7EC2E66-57F1-4E98-9079-D7A7E3C338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2" shapeId="0" xr:uid="{25974793-DDC2-4482-9FC1-2F4850C19F3B}">
      <text/>
    </comment>
    <comment ref="C798" authorId="2" shapeId="0" xr:uid="{78282878-06ED-453D-936C-55D374974F9A}">
      <text>
        <r>
          <rPr>
            <sz val="11"/>
            <color theme="1"/>
            <rFont val="Calibri"/>
            <family val="2"/>
            <scheme val="minor"/>
          </rPr>
          <t>Introduzca la fecha prevista de adjudicación, en formato dd-mm-aaaa</t>
        </r>
      </text>
    </comment>
    <comment ref="F798" authorId="2" shapeId="0" xr:uid="{2A3520E0-8C66-4FE9-9FF3-954DDEEE2735}">
      <text/>
    </comment>
    <comment ref="F799" authorId="2" shapeId="0" xr:uid="{22316743-E1FD-46E5-81C6-C4D857600B6E}">
      <text/>
    </comment>
    <comment ref="A801" authorId="2" shapeId="0" xr:uid="{F584B656-0680-4CBB-B202-1A7FE0C7CE66}">
      <text>
        <r>
          <rPr>
            <sz val="11"/>
            <color theme="1"/>
            <rFont val="Calibri"/>
            <family val="2"/>
            <scheme val="minor"/>
          </rPr>
          <t>Introduzca un codigo UNSPSC</t>
        </r>
      </text>
    </comment>
    <comment ref="B801" authorId="2" shapeId="0" xr:uid="{6839D863-E17A-4C15-B6E3-D1ABF15C3469}">
      <text>
        <r>
          <rPr>
            <sz val="11"/>
            <color theme="1"/>
            <rFont val="Calibri"/>
            <family val="2"/>
            <scheme val="minor"/>
          </rPr>
          <t>Descripción calculada automáticamente a partir de código del artículo</t>
        </r>
      </text>
    </comment>
    <comment ref="C801" authorId="2" shapeId="0" xr:uid="{0801CF52-68B7-4F9B-9D54-53D1D312EB66}">
      <text>
        <r>
          <rPr>
            <sz val="11"/>
            <color theme="1"/>
            <rFont val="Calibri"/>
            <family val="2"/>
            <scheme val="minor"/>
          </rPr>
          <t>Seleccione un valor de la lista</t>
        </r>
      </text>
    </comment>
    <comment ref="D801" authorId="2" shapeId="0" xr:uid="{B09F0F3A-A298-40CA-B5A4-FEFC570892E5}">
      <text>
        <r>
          <rPr>
            <sz val="11"/>
            <color theme="1"/>
            <rFont val="Calibri"/>
            <family val="2"/>
            <scheme val="minor"/>
          </rPr>
          <t>Introduzca un número con dos decimales como máximo. Debe ser igual o mayor a la "Cantidad Real Consumida"</t>
        </r>
      </text>
    </comment>
    <comment ref="E801" authorId="2" shapeId="0" xr:uid="{85EAB18C-A422-4E2A-899F-276729C45D3E}">
      <text>
        <r>
          <rPr>
            <sz val="11"/>
            <color theme="1"/>
            <rFont val="Calibri"/>
            <family val="2"/>
            <scheme val="minor"/>
          </rPr>
          <t>Introduzca un número con dos decimales como máximo</t>
        </r>
      </text>
    </comment>
    <comment ref="F801" authorId="2" shapeId="0" xr:uid="{8433ED63-C729-4AB5-9B65-66CCE10A1E8F}">
      <text>
        <r>
          <rPr>
            <sz val="11"/>
            <color theme="1"/>
            <rFont val="Calibri"/>
            <family val="2"/>
            <scheme val="minor"/>
          </rPr>
          <t>Monto calculado automáticamente por el sistema</t>
        </r>
      </text>
    </comment>
    <comment ref="A812" authorId="2" shapeId="0" xr:uid="{33114312-5CB4-48AE-984A-3CCB8C9B5D46}">
      <text>
        <r>
          <rPr>
            <sz val="11"/>
            <color theme="1"/>
            <rFont val="Calibri"/>
            <family val="2"/>
            <scheme val="minor"/>
          </rPr>
          <t>Introducir un texto con el nombre o referencia de la contratación</t>
        </r>
      </text>
    </comment>
    <comment ref="B812" authorId="2" shapeId="0" xr:uid="{B170FB5B-A4C3-4C0F-B970-C6114CC27433}">
      <text>
        <r>
          <rPr>
            <sz val="11"/>
            <color theme="1"/>
            <rFont val="Calibri"/>
            <family val="2"/>
            <scheme val="minor"/>
          </rPr>
          <t>Introduzca un texto con la finalidad de la contratación</t>
        </r>
      </text>
    </comment>
    <comment ref="C812" authorId="2" shapeId="0" xr:uid="{77790D7D-C887-47A8-941B-A4D3C9558D8B}">
      <text>
        <r>
          <rPr>
            <sz val="11"/>
            <color theme="1"/>
            <rFont val="Calibri"/>
            <family val="2"/>
            <scheme val="minor"/>
          </rPr>
          <t>Seleccionar un valor del listado</t>
        </r>
      </text>
    </comment>
    <comment ref="D812" authorId="2" shapeId="0" xr:uid="{1A203D0D-0CB5-4716-A5D6-6F4EAE515274}">
      <text>
        <r>
          <rPr>
            <sz val="11"/>
            <color theme="1"/>
            <rFont val="Calibri"/>
            <family val="2"/>
            <scheme val="minor"/>
          </rPr>
          <t>Seleccione el tipo de procedimiento</t>
        </r>
      </text>
    </comment>
    <comment ref="E812" authorId="2" shapeId="0" xr:uid="{5A5FBEE0-927E-41E0-A17F-DDDDEB69B803}">
      <text>
        <r>
          <rPr>
            <sz val="11"/>
            <color theme="1"/>
            <rFont val="Calibri"/>
            <family val="2"/>
            <scheme val="minor"/>
          </rPr>
          <t>Seleccione un valor de la lista</t>
        </r>
      </text>
    </comment>
    <comment ref="F812" authorId="2" shapeId="0" xr:uid="{6FD0A6AC-66AC-4DC5-AF5C-F71D9F6C86C5}">
      <text>
        <r>
          <rPr>
            <sz val="11"/>
            <color theme="1"/>
            <rFont val="Calibri"/>
            <family val="2"/>
            <scheme val="minor"/>
          </rPr>
          <t>Introduzca el código SNIP</t>
        </r>
      </text>
    </comment>
    <comment ref="C813" authorId="2" shapeId="0" xr:uid="{F48B8183-14E5-4E8D-A745-6778CAD31E9E}">
      <text>
        <r>
          <rPr>
            <sz val="11"/>
            <color theme="1"/>
            <rFont val="Calibri"/>
            <family val="2"/>
            <scheme val="minor"/>
          </rPr>
          <t>Introduzca la fecha de inicio del proceso, en formato dd-mm-aaaa</t>
        </r>
      </text>
    </comment>
    <comment ref="F813" authorId="2" shapeId="0" xr:uid="{10330781-B85B-4A60-AF20-B1C936EFFC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2" shapeId="0" xr:uid="{0F4FDE24-4E1E-45EF-96DC-BA1F8505983C}">
      <text/>
    </comment>
    <comment ref="C815" authorId="2" shapeId="0" xr:uid="{AAE854E9-5FD6-4E65-9824-001325FA6D79}">
      <text>
        <r>
          <rPr>
            <sz val="11"/>
            <color theme="1"/>
            <rFont val="Calibri"/>
            <family val="2"/>
            <scheme val="minor"/>
          </rPr>
          <t>Introduzca la fecha prevista de adjudicación, en formato dd-mm-aaaa</t>
        </r>
      </text>
    </comment>
    <comment ref="F815" authorId="2" shapeId="0" xr:uid="{629499A2-5CCB-40AA-B7D3-AA50D97E8573}">
      <text/>
    </comment>
    <comment ref="F816" authorId="2" shapeId="0" xr:uid="{A6300CF6-EDE1-4AE7-98FD-70C2B8BD2E1D}">
      <text/>
    </comment>
    <comment ref="A818" authorId="2" shapeId="0" xr:uid="{5AEF90B9-FE46-45E1-B210-143089814B57}">
      <text>
        <r>
          <rPr>
            <sz val="11"/>
            <color theme="1"/>
            <rFont val="Calibri"/>
            <family val="2"/>
            <scheme val="minor"/>
          </rPr>
          <t>Introduzca un codigo UNSPSC</t>
        </r>
      </text>
    </comment>
    <comment ref="B818" authorId="2" shapeId="0" xr:uid="{AA0D8B04-5475-4B91-A621-5E6770233852}">
      <text>
        <r>
          <rPr>
            <sz val="11"/>
            <color theme="1"/>
            <rFont val="Calibri"/>
            <family val="2"/>
            <scheme val="minor"/>
          </rPr>
          <t>Descripción calculada automáticamente a partir de código del artículo</t>
        </r>
      </text>
    </comment>
    <comment ref="C818" authorId="2" shapeId="0" xr:uid="{725FBF44-D1DD-4600-992E-3091795E5373}">
      <text>
        <r>
          <rPr>
            <sz val="11"/>
            <color theme="1"/>
            <rFont val="Calibri"/>
            <family val="2"/>
            <scheme val="minor"/>
          </rPr>
          <t>Seleccione un valor de la lista</t>
        </r>
      </text>
    </comment>
    <comment ref="D818" authorId="2" shapeId="0" xr:uid="{3156CE4B-4F1B-4872-9913-FCE07CE19AA6}">
      <text>
        <r>
          <rPr>
            <sz val="11"/>
            <color theme="1"/>
            <rFont val="Calibri"/>
            <family val="2"/>
            <scheme val="minor"/>
          </rPr>
          <t>Introduzca un número con dos decimales como máximo. Debe ser igual o mayor a la "Cantidad Real Consumida"</t>
        </r>
      </text>
    </comment>
    <comment ref="E818" authorId="2" shapeId="0" xr:uid="{B6DCFC7A-BFF9-47FE-B0AD-139340B600B7}">
      <text>
        <r>
          <rPr>
            <sz val="11"/>
            <color theme="1"/>
            <rFont val="Calibri"/>
            <family val="2"/>
            <scheme val="minor"/>
          </rPr>
          <t>Introduzca un número con dos decimales como máximo</t>
        </r>
      </text>
    </comment>
    <comment ref="F818" authorId="2" shapeId="0" xr:uid="{1B9EE9D1-BBBD-479F-B786-CEF5768B437C}">
      <text>
        <r>
          <rPr>
            <sz val="11"/>
            <color theme="1"/>
            <rFont val="Calibri"/>
            <family val="2"/>
            <scheme val="minor"/>
          </rPr>
          <t>Monto calculado automáticamente por el sistema</t>
        </r>
      </text>
    </comment>
    <comment ref="A829" authorId="2" shapeId="0" xr:uid="{6AB2339E-2984-41DA-87FF-480F387244EE}">
      <text>
        <r>
          <rPr>
            <sz val="11"/>
            <color theme="1"/>
            <rFont val="Calibri"/>
            <family val="2"/>
            <scheme val="minor"/>
          </rPr>
          <t>Introducir un texto con el nombre o referencia de la contratación</t>
        </r>
      </text>
    </comment>
    <comment ref="B829" authorId="2" shapeId="0" xr:uid="{E5052ACC-B9EF-4DF1-86BB-20A1869D029C}">
      <text>
        <r>
          <rPr>
            <sz val="11"/>
            <color theme="1"/>
            <rFont val="Calibri"/>
            <family val="2"/>
            <scheme val="minor"/>
          </rPr>
          <t>Introduzca un texto con la finalidad de la contratación</t>
        </r>
      </text>
    </comment>
    <comment ref="C829" authorId="2" shapeId="0" xr:uid="{F6C31E32-377D-4B1F-9216-AD7F368ABDBC}">
      <text>
        <r>
          <rPr>
            <sz val="11"/>
            <color theme="1"/>
            <rFont val="Calibri"/>
            <family val="2"/>
            <scheme val="minor"/>
          </rPr>
          <t>Seleccionar un valor del listado</t>
        </r>
      </text>
    </comment>
    <comment ref="D829" authorId="2" shapeId="0" xr:uid="{0B7E9048-C42A-4428-AFC4-43D52FE402CB}">
      <text>
        <r>
          <rPr>
            <sz val="11"/>
            <color theme="1"/>
            <rFont val="Calibri"/>
            <family val="2"/>
            <scheme val="minor"/>
          </rPr>
          <t>Seleccione el tipo de procedimiento</t>
        </r>
      </text>
    </comment>
    <comment ref="E829" authorId="2" shapeId="0" xr:uid="{A36D2B1B-9605-4BFD-AFAA-0B9AC7BD61B5}">
      <text>
        <r>
          <rPr>
            <sz val="11"/>
            <color theme="1"/>
            <rFont val="Calibri"/>
            <family val="2"/>
            <scheme val="minor"/>
          </rPr>
          <t>Seleccione un valor de la lista</t>
        </r>
      </text>
    </comment>
    <comment ref="F829" authorId="2" shapeId="0" xr:uid="{DA54D511-824F-4BE8-97D3-0D7F9C521540}">
      <text>
        <r>
          <rPr>
            <sz val="11"/>
            <color theme="1"/>
            <rFont val="Calibri"/>
            <family val="2"/>
            <scheme val="minor"/>
          </rPr>
          <t>Introduzca el código SNIP</t>
        </r>
      </text>
    </comment>
    <comment ref="C830" authorId="2" shapeId="0" xr:uid="{4FA4641A-B5A4-4D8E-A5DE-CFFCF1D3DF2B}">
      <text>
        <r>
          <rPr>
            <sz val="11"/>
            <color theme="1"/>
            <rFont val="Calibri"/>
            <family val="2"/>
            <scheme val="minor"/>
          </rPr>
          <t>Introduzca la fecha de inicio del proceso, en formato dd-mm-aaaa</t>
        </r>
      </text>
    </comment>
    <comment ref="F830" authorId="2" shapeId="0" xr:uid="{E9ED8AD4-BA1F-47FA-AA3E-6BAEE05D91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2" shapeId="0" xr:uid="{43370BD2-8C67-461D-94BF-1DE38567978A}">
      <text/>
    </comment>
    <comment ref="C832" authorId="2" shapeId="0" xr:uid="{B8D47040-498E-403F-8E06-48FCB706441B}">
      <text>
        <r>
          <rPr>
            <sz val="11"/>
            <color theme="1"/>
            <rFont val="Calibri"/>
            <family val="2"/>
            <scheme val="minor"/>
          </rPr>
          <t>Introduzca la fecha prevista de adjudicación, en formato dd-mm-aaaa</t>
        </r>
      </text>
    </comment>
    <comment ref="F832" authorId="2" shapeId="0" xr:uid="{6963DF3B-47EE-44FE-B24C-13D50FFE92CE}">
      <text/>
    </comment>
    <comment ref="F833" authorId="2" shapeId="0" xr:uid="{1D392425-6993-4FFD-B319-496271BD4E11}">
      <text/>
    </comment>
    <comment ref="A835" authorId="2" shapeId="0" xr:uid="{0BC86EE4-FD09-478F-BC21-BFA8276CE5E2}">
      <text>
        <r>
          <rPr>
            <sz val="11"/>
            <color theme="1"/>
            <rFont val="Calibri"/>
            <family val="2"/>
            <scheme val="minor"/>
          </rPr>
          <t>Introduzca un codigo UNSPSC</t>
        </r>
      </text>
    </comment>
    <comment ref="B835" authorId="2" shapeId="0" xr:uid="{EB4F506A-57C9-436B-8AF6-E6D6D0FB2541}">
      <text>
        <r>
          <rPr>
            <sz val="11"/>
            <color theme="1"/>
            <rFont val="Calibri"/>
            <family val="2"/>
            <scheme val="minor"/>
          </rPr>
          <t>Descripción calculada automáticamente a partir de código del artículo</t>
        </r>
      </text>
    </comment>
    <comment ref="C835" authorId="2" shapeId="0" xr:uid="{1A635754-2C0B-4A2B-AED9-E250EFEB5BDC}">
      <text>
        <r>
          <rPr>
            <sz val="11"/>
            <color theme="1"/>
            <rFont val="Calibri"/>
            <family val="2"/>
            <scheme val="minor"/>
          </rPr>
          <t>Seleccione un valor de la lista</t>
        </r>
      </text>
    </comment>
    <comment ref="D835" authorId="2" shapeId="0" xr:uid="{DD644299-D5F7-48A3-8B47-2E5916BFCFDD}">
      <text>
        <r>
          <rPr>
            <sz val="11"/>
            <color theme="1"/>
            <rFont val="Calibri"/>
            <family val="2"/>
            <scheme val="minor"/>
          </rPr>
          <t>Introduzca un número con dos decimales como máximo. Debe ser igual o mayor a la "Cantidad Real Consumida"</t>
        </r>
      </text>
    </comment>
    <comment ref="E835" authorId="2" shapeId="0" xr:uid="{958811F1-62D3-4C54-AC90-A5450111390B}">
      <text>
        <r>
          <rPr>
            <sz val="11"/>
            <color theme="1"/>
            <rFont val="Calibri"/>
            <family val="2"/>
            <scheme val="minor"/>
          </rPr>
          <t>Introduzca un número con dos decimales como máximo</t>
        </r>
      </text>
    </comment>
    <comment ref="F835" authorId="2" shapeId="0" xr:uid="{5444B5B7-C420-41E4-807F-902829843705}">
      <text>
        <r>
          <rPr>
            <sz val="11"/>
            <color theme="1"/>
            <rFont val="Calibri"/>
            <family val="2"/>
            <scheme val="minor"/>
          </rPr>
          <t>Monto calculado automáticamente por el sistema</t>
        </r>
      </text>
    </comment>
    <comment ref="A846" authorId="2" shapeId="0" xr:uid="{23C1F0C6-A2B5-425D-9E1C-E8085E3D726C}">
      <text>
        <r>
          <rPr>
            <sz val="11"/>
            <color theme="1"/>
            <rFont val="Calibri"/>
            <family val="2"/>
            <scheme val="minor"/>
          </rPr>
          <t>Introducir un texto con el nombre o referencia de la contratación</t>
        </r>
      </text>
    </comment>
    <comment ref="B846" authorId="2" shapeId="0" xr:uid="{3DD304E5-D941-470C-8DEA-99B5E8E90EEF}">
      <text>
        <r>
          <rPr>
            <sz val="11"/>
            <color theme="1"/>
            <rFont val="Calibri"/>
            <family val="2"/>
            <scheme val="minor"/>
          </rPr>
          <t>Introduzca un texto con la finalidad de la contratación</t>
        </r>
      </text>
    </comment>
    <comment ref="C846" authorId="2" shapeId="0" xr:uid="{C9BD2DDF-C9D5-407F-BF09-853075225C9B}">
      <text>
        <r>
          <rPr>
            <sz val="11"/>
            <color theme="1"/>
            <rFont val="Calibri"/>
            <family val="2"/>
            <scheme val="minor"/>
          </rPr>
          <t>Seleccionar un valor del listado</t>
        </r>
      </text>
    </comment>
    <comment ref="D846" authorId="2" shapeId="0" xr:uid="{9E04D212-2331-4CE8-B2F6-D3D8BB54DE32}">
      <text>
        <r>
          <rPr>
            <sz val="11"/>
            <color theme="1"/>
            <rFont val="Calibri"/>
            <family val="2"/>
            <scheme val="minor"/>
          </rPr>
          <t>Seleccione el tipo de procedimiento</t>
        </r>
      </text>
    </comment>
    <comment ref="E846" authorId="2" shapeId="0" xr:uid="{FD9654B9-6779-4760-81BF-2F51BBCD13D1}">
      <text>
        <r>
          <rPr>
            <sz val="11"/>
            <color theme="1"/>
            <rFont val="Calibri"/>
            <family val="2"/>
            <scheme val="minor"/>
          </rPr>
          <t>Seleccione un valor de la lista</t>
        </r>
      </text>
    </comment>
    <comment ref="F846" authorId="2" shapeId="0" xr:uid="{EAC64F2B-0F60-431B-A977-70362F97EF86}">
      <text>
        <r>
          <rPr>
            <sz val="11"/>
            <color theme="1"/>
            <rFont val="Calibri"/>
            <family val="2"/>
            <scheme val="minor"/>
          </rPr>
          <t>Introduzca el código SNIP</t>
        </r>
      </text>
    </comment>
    <comment ref="C847" authorId="2" shapeId="0" xr:uid="{481AF8B4-0D11-4880-9D42-7BA85FA3B8F1}">
      <text>
        <r>
          <rPr>
            <sz val="11"/>
            <color theme="1"/>
            <rFont val="Calibri"/>
            <family val="2"/>
            <scheme val="minor"/>
          </rPr>
          <t>Introduzca la fecha de inicio del proceso, en formato dd-mm-aaaa</t>
        </r>
      </text>
    </comment>
    <comment ref="F847" authorId="2" shapeId="0" xr:uid="{D42FBBEE-E208-4267-ADE0-74DA894DB3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2" shapeId="0" xr:uid="{B9EE787C-3C91-4E54-AC08-645B13D80E24}">
      <text/>
    </comment>
    <comment ref="C849" authorId="2" shapeId="0" xr:uid="{4C365259-82B9-4E12-8EA5-11D1EBCD222B}">
      <text>
        <r>
          <rPr>
            <sz val="11"/>
            <color theme="1"/>
            <rFont val="Calibri"/>
            <family val="2"/>
            <scheme val="minor"/>
          </rPr>
          <t>Introduzca la fecha prevista de adjudicación, en formato dd-mm-aaaa</t>
        </r>
      </text>
    </comment>
    <comment ref="F849" authorId="2" shapeId="0" xr:uid="{0197178D-A01F-4D22-8497-E4A292777E79}">
      <text/>
    </comment>
    <comment ref="F850" authorId="2" shapeId="0" xr:uid="{8969FD1E-FDEB-4935-A8A9-0997846E7459}">
      <text/>
    </comment>
    <comment ref="A852" authorId="2" shapeId="0" xr:uid="{47BDB397-3F58-407C-8A90-117FEE08B190}">
      <text>
        <r>
          <rPr>
            <sz val="11"/>
            <color theme="1"/>
            <rFont val="Calibri"/>
            <family val="2"/>
            <scheme val="minor"/>
          </rPr>
          <t>Introduzca un codigo UNSPSC</t>
        </r>
      </text>
    </comment>
    <comment ref="B852" authorId="2" shapeId="0" xr:uid="{5138CC65-3B05-43EC-84A0-1F0256E69190}">
      <text>
        <r>
          <rPr>
            <sz val="11"/>
            <color theme="1"/>
            <rFont val="Calibri"/>
            <family val="2"/>
            <scheme val="minor"/>
          </rPr>
          <t>Descripción calculada automáticamente a partir de código del artículo</t>
        </r>
      </text>
    </comment>
    <comment ref="C852" authorId="2" shapeId="0" xr:uid="{0B125310-178B-4ED1-B6C8-F2C0D96C75E4}">
      <text>
        <r>
          <rPr>
            <sz val="11"/>
            <color theme="1"/>
            <rFont val="Calibri"/>
            <family val="2"/>
            <scheme val="minor"/>
          </rPr>
          <t>Seleccione un valor de la lista</t>
        </r>
      </text>
    </comment>
    <comment ref="D852" authorId="2" shapeId="0" xr:uid="{C3865D19-57C4-4ED4-BE3B-0B83DA84F235}">
      <text>
        <r>
          <rPr>
            <sz val="11"/>
            <color theme="1"/>
            <rFont val="Calibri"/>
            <family val="2"/>
            <scheme val="minor"/>
          </rPr>
          <t>Introduzca un número con dos decimales como máximo. Debe ser igual o mayor a la "Cantidad Real Consumida"</t>
        </r>
      </text>
    </comment>
    <comment ref="E852" authorId="2" shapeId="0" xr:uid="{0D293B9D-BC5C-4988-B5E3-4C42338CA6BB}">
      <text>
        <r>
          <rPr>
            <sz val="11"/>
            <color theme="1"/>
            <rFont val="Calibri"/>
            <family val="2"/>
            <scheme val="minor"/>
          </rPr>
          <t>Introduzca un número con dos decimales como máximo</t>
        </r>
      </text>
    </comment>
    <comment ref="F852" authorId="2" shapeId="0" xr:uid="{D61E1909-653A-462B-94A4-63C1835EB4B1}">
      <text>
        <r>
          <rPr>
            <sz val="11"/>
            <color theme="1"/>
            <rFont val="Calibri"/>
            <family val="2"/>
            <scheme val="minor"/>
          </rPr>
          <t>Monto calculado automáticamente por el sistema</t>
        </r>
      </text>
    </comment>
    <comment ref="A863" authorId="2" shapeId="0" xr:uid="{E4119E2D-9677-4AEE-9F1A-BB5011522635}">
      <text>
        <r>
          <rPr>
            <sz val="11"/>
            <color theme="1"/>
            <rFont val="Calibri"/>
            <family val="2"/>
            <scheme val="minor"/>
          </rPr>
          <t>Introducir un texto con el nombre o referencia de la contratación</t>
        </r>
      </text>
    </comment>
    <comment ref="B863" authorId="2" shapeId="0" xr:uid="{B6A6EE65-06B8-404A-B8A8-92393D812F28}">
      <text>
        <r>
          <rPr>
            <sz val="11"/>
            <color theme="1"/>
            <rFont val="Calibri"/>
            <family val="2"/>
            <scheme val="minor"/>
          </rPr>
          <t>Introduzca un texto con la finalidad de la contratación</t>
        </r>
      </text>
    </comment>
    <comment ref="C863" authorId="2" shapeId="0" xr:uid="{44A41225-C4A5-4335-A345-CF5374599E4A}">
      <text>
        <r>
          <rPr>
            <sz val="11"/>
            <color theme="1"/>
            <rFont val="Calibri"/>
            <family val="2"/>
            <scheme val="minor"/>
          </rPr>
          <t>Seleccionar un valor del listado</t>
        </r>
      </text>
    </comment>
    <comment ref="D863" authorId="2" shapeId="0" xr:uid="{13965A16-88CD-4147-96ED-7AFBD772600E}">
      <text>
        <r>
          <rPr>
            <sz val="11"/>
            <color theme="1"/>
            <rFont val="Calibri"/>
            <family val="2"/>
            <scheme val="minor"/>
          </rPr>
          <t>Seleccione el tipo de procedimiento</t>
        </r>
      </text>
    </comment>
    <comment ref="E863" authorId="2" shapeId="0" xr:uid="{FD59E536-5742-4518-87B7-A3A6A8C378B9}">
      <text>
        <r>
          <rPr>
            <sz val="11"/>
            <color theme="1"/>
            <rFont val="Calibri"/>
            <family val="2"/>
            <scheme val="minor"/>
          </rPr>
          <t>Seleccione un valor de la lista</t>
        </r>
      </text>
    </comment>
    <comment ref="F863" authorId="2" shapeId="0" xr:uid="{0D83B968-A7C2-42CE-B9D6-4D2186F63579}">
      <text>
        <r>
          <rPr>
            <sz val="11"/>
            <color theme="1"/>
            <rFont val="Calibri"/>
            <family val="2"/>
            <scheme val="minor"/>
          </rPr>
          <t>Introduzca el código SNIP</t>
        </r>
      </text>
    </comment>
    <comment ref="C864" authorId="2" shapeId="0" xr:uid="{F4DD630F-C7DF-4D40-98C9-2669DA92AA9C}">
      <text>
        <r>
          <rPr>
            <sz val="11"/>
            <color theme="1"/>
            <rFont val="Calibri"/>
            <family val="2"/>
            <scheme val="minor"/>
          </rPr>
          <t>Introduzca la fecha de inicio del proceso, en formato dd-mm-aaaa</t>
        </r>
      </text>
    </comment>
    <comment ref="F864" authorId="2" shapeId="0" xr:uid="{689F015E-EF0E-49EE-B2AE-17A0A49F70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2" shapeId="0" xr:uid="{F226DA8F-D4D3-43F2-AFCE-08AAD8BEEA63}">
      <text/>
    </comment>
    <comment ref="C866" authorId="2" shapeId="0" xr:uid="{1CD4934F-75C2-4CB1-ADC7-1923F4F6BA91}">
      <text>
        <r>
          <rPr>
            <sz val="11"/>
            <color theme="1"/>
            <rFont val="Calibri"/>
            <family val="2"/>
            <scheme val="minor"/>
          </rPr>
          <t>Introduzca la fecha prevista de adjudicación, en formato dd-mm-aaaa</t>
        </r>
      </text>
    </comment>
    <comment ref="F866" authorId="2" shapeId="0" xr:uid="{310DD428-62F3-4386-9B41-2EBF42BC69DD}">
      <text/>
    </comment>
    <comment ref="F867" authorId="2" shapeId="0" xr:uid="{A3EF0765-CFC9-4568-A8CD-07A46FCFB900}">
      <text/>
    </comment>
    <comment ref="A869" authorId="2" shapeId="0" xr:uid="{E534ADFA-58F0-451D-A07A-17AD40BB5E7B}">
      <text>
        <r>
          <rPr>
            <sz val="11"/>
            <color theme="1"/>
            <rFont val="Calibri"/>
            <family val="2"/>
            <scheme val="minor"/>
          </rPr>
          <t>Introduzca un codigo UNSPSC</t>
        </r>
      </text>
    </comment>
    <comment ref="B869" authorId="2" shapeId="0" xr:uid="{AB48B0CA-1D39-499C-B288-608EBB355DBA}">
      <text>
        <r>
          <rPr>
            <sz val="11"/>
            <color theme="1"/>
            <rFont val="Calibri"/>
            <family val="2"/>
            <scheme val="minor"/>
          </rPr>
          <t>Descripción calculada automáticamente a partir de código del artículo</t>
        </r>
      </text>
    </comment>
    <comment ref="C869" authorId="2" shapeId="0" xr:uid="{E56B6981-6EA4-4A33-8319-5C1F2A519F46}">
      <text>
        <r>
          <rPr>
            <sz val="11"/>
            <color theme="1"/>
            <rFont val="Calibri"/>
            <family val="2"/>
            <scheme val="minor"/>
          </rPr>
          <t>Seleccione un valor de la lista</t>
        </r>
      </text>
    </comment>
    <comment ref="D869" authorId="2" shapeId="0" xr:uid="{D674F18A-B7AD-4F91-A560-4EB8E1C01EBA}">
      <text>
        <r>
          <rPr>
            <sz val="11"/>
            <color theme="1"/>
            <rFont val="Calibri"/>
            <family val="2"/>
            <scheme val="minor"/>
          </rPr>
          <t>Introduzca un número con dos decimales como máximo. Debe ser igual o mayor a la "Cantidad Real Consumida"</t>
        </r>
      </text>
    </comment>
    <comment ref="E869" authorId="2" shapeId="0" xr:uid="{055C3C61-1E2A-4DCC-91DD-E4A8109B05C7}">
      <text>
        <r>
          <rPr>
            <sz val="11"/>
            <color theme="1"/>
            <rFont val="Calibri"/>
            <family val="2"/>
            <scheme val="minor"/>
          </rPr>
          <t>Introduzca un número con dos decimales como máximo</t>
        </r>
      </text>
    </comment>
    <comment ref="F869" authorId="2" shapeId="0" xr:uid="{B480285A-DFB4-4F61-B3CA-C66219DE2712}">
      <text>
        <r>
          <rPr>
            <sz val="11"/>
            <color theme="1"/>
            <rFont val="Calibri"/>
            <family val="2"/>
            <scheme val="minor"/>
          </rPr>
          <t>Monto calculado automáticamente por el sistema</t>
        </r>
      </text>
    </comment>
    <comment ref="A886" authorId="2" shapeId="0" xr:uid="{F7FBDA2D-F1E8-419F-94BE-96B467DE0F9D}">
      <text>
        <r>
          <rPr>
            <sz val="11"/>
            <color theme="1"/>
            <rFont val="Calibri"/>
            <family val="2"/>
            <scheme val="minor"/>
          </rPr>
          <t>Introducir un texto con el nombre o referencia de la contratación</t>
        </r>
      </text>
    </comment>
    <comment ref="B886" authorId="2" shapeId="0" xr:uid="{E96B87D1-ED6A-43FB-97A0-12A6CA5B6978}">
      <text>
        <r>
          <rPr>
            <sz val="11"/>
            <color theme="1"/>
            <rFont val="Calibri"/>
            <family val="2"/>
            <scheme val="minor"/>
          </rPr>
          <t>Introduzca un texto con la finalidad de la contratación</t>
        </r>
      </text>
    </comment>
    <comment ref="C886" authorId="2" shapeId="0" xr:uid="{B57BE8E9-9329-434B-8A54-DF0A2FA2B931}">
      <text>
        <r>
          <rPr>
            <sz val="11"/>
            <color theme="1"/>
            <rFont val="Calibri"/>
            <family val="2"/>
            <scheme val="minor"/>
          </rPr>
          <t>Seleccionar un valor del listado</t>
        </r>
      </text>
    </comment>
    <comment ref="D886" authorId="2" shapeId="0" xr:uid="{68249E46-EE27-4711-BCC0-186674A2F87F}">
      <text>
        <r>
          <rPr>
            <sz val="11"/>
            <color theme="1"/>
            <rFont val="Calibri"/>
            <family val="2"/>
            <scheme val="minor"/>
          </rPr>
          <t>Seleccione el tipo de procedimiento</t>
        </r>
      </text>
    </comment>
    <comment ref="E886" authorId="2" shapeId="0" xr:uid="{5DA87E0B-14E8-4378-BB1B-C08A7A5D1A55}">
      <text>
        <r>
          <rPr>
            <sz val="11"/>
            <color theme="1"/>
            <rFont val="Calibri"/>
            <family val="2"/>
            <scheme val="minor"/>
          </rPr>
          <t>Seleccione un valor de la lista</t>
        </r>
      </text>
    </comment>
    <comment ref="F886" authorId="2" shapeId="0" xr:uid="{2DF2D8E5-7FE8-4D27-9CE5-C29937463369}">
      <text>
        <r>
          <rPr>
            <sz val="11"/>
            <color theme="1"/>
            <rFont val="Calibri"/>
            <family val="2"/>
            <scheme val="minor"/>
          </rPr>
          <t>Introduzca el código SNIP</t>
        </r>
      </text>
    </comment>
    <comment ref="C887" authorId="2" shapeId="0" xr:uid="{D37F732C-BF6E-4695-9770-D66E428169EE}">
      <text>
        <r>
          <rPr>
            <sz val="11"/>
            <color theme="1"/>
            <rFont val="Calibri"/>
            <family val="2"/>
            <scheme val="minor"/>
          </rPr>
          <t>Introduzca la fecha de inicio del proceso, en formato dd-mm-aaaa</t>
        </r>
      </text>
    </comment>
    <comment ref="F887" authorId="2" shapeId="0" xr:uid="{77E667E5-7565-48BC-916E-5301FA132C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2" shapeId="0" xr:uid="{2389C5AB-B97C-4E4E-AB6B-05C8E6C36AC1}">
      <text/>
    </comment>
    <comment ref="C889" authorId="2" shapeId="0" xr:uid="{B6F3851A-EEBF-479B-BA6E-11CB0F728724}">
      <text>
        <r>
          <rPr>
            <sz val="11"/>
            <color theme="1"/>
            <rFont val="Calibri"/>
            <family val="2"/>
            <scheme val="minor"/>
          </rPr>
          <t>Introduzca la fecha prevista de adjudicación, en formato dd-mm-aaaa</t>
        </r>
      </text>
    </comment>
    <comment ref="F889" authorId="2" shapeId="0" xr:uid="{827B5C46-E9FD-4DFE-91F2-1A42E4AA9EFB}">
      <text/>
    </comment>
    <comment ref="F890" authorId="2" shapeId="0" xr:uid="{96CDB429-EA54-49DB-86C2-78E8D54998DD}">
      <text/>
    </comment>
    <comment ref="A892" authorId="2" shapeId="0" xr:uid="{B13B7057-A537-48C5-AC5A-EFEB229C7769}">
      <text>
        <r>
          <rPr>
            <sz val="11"/>
            <color theme="1"/>
            <rFont val="Calibri"/>
            <family val="2"/>
            <scheme val="minor"/>
          </rPr>
          <t>Introduzca un codigo UNSPSC</t>
        </r>
      </text>
    </comment>
    <comment ref="B892" authorId="2" shapeId="0" xr:uid="{D4FD9DB3-6009-48C5-A877-068333F6CD15}">
      <text>
        <r>
          <rPr>
            <sz val="11"/>
            <color theme="1"/>
            <rFont val="Calibri"/>
            <family val="2"/>
            <scheme val="minor"/>
          </rPr>
          <t>Descripción calculada automáticamente a partir de código del artículo</t>
        </r>
      </text>
    </comment>
    <comment ref="C892" authorId="2" shapeId="0" xr:uid="{312E58EA-16C7-42A6-9878-29AD7256473B}">
      <text>
        <r>
          <rPr>
            <sz val="11"/>
            <color theme="1"/>
            <rFont val="Calibri"/>
            <family val="2"/>
            <scheme val="minor"/>
          </rPr>
          <t>Seleccione un valor de la lista</t>
        </r>
      </text>
    </comment>
    <comment ref="D892" authorId="2" shapeId="0" xr:uid="{C5154208-7D1C-4CA5-A342-B1FDD3EC535E}">
      <text>
        <r>
          <rPr>
            <sz val="11"/>
            <color theme="1"/>
            <rFont val="Calibri"/>
            <family val="2"/>
            <scheme val="minor"/>
          </rPr>
          <t>Introduzca un número con dos decimales como máximo. Debe ser igual o mayor a la "Cantidad Real Consumida"</t>
        </r>
      </text>
    </comment>
    <comment ref="E892" authorId="2" shapeId="0" xr:uid="{7544DD4B-0EDF-403C-BB45-5F0E736D37E3}">
      <text>
        <r>
          <rPr>
            <sz val="11"/>
            <color theme="1"/>
            <rFont val="Calibri"/>
            <family val="2"/>
            <scheme val="minor"/>
          </rPr>
          <t>Introduzca un número con dos decimales como máximo</t>
        </r>
      </text>
    </comment>
    <comment ref="F892" authorId="2" shapeId="0" xr:uid="{F23D3897-50EC-4BB5-801C-294DB9FB0ED6}">
      <text>
        <r>
          <rPr>
            <sz val="11"/>
            <color theme="1"/>
            <rFont val="Calibri"/>
            <family val="2"/>
            <scheme val="minor"/>
          </rPr>
          <t>Monto calculado automáticamente por el sistema</t>
        </r>
      </text>
    </comment>
    <comment ref="A900" authorId="2" shapeId="0" xr:uid="{51CA13A4-4C34-47CD-A123-9C83B4C74B67}">
      <text>
        <r>
          <rPr>
            <sz val="11"/>
            <color theme="1"/>
            <rFont val="Calibri"/>
            <family val="2"/>
            <scheme val="minor"/>
          </rPr>
          <t>Introducir un texto con el nombre o referencia de la contratación</t>
        </r>
      </text>
    </comment>
    <comment ref="B900" authorId="2" shapeId="0" xr:uid="{7141B0DA-EE27-460C-954B-C651C47F7B4D}">
      <text>
        <r>
          <rPr>
            <sz val="11"/>
            <color theme="1"/>
            <rFont val="Calibri"/>
            <family val="2"/>
            <scheme val="minor"/>
          </rPr>
          <t>Introduzca un texto con la finalidad de la contratación</t>
        </r>
      </text>
    </comment>
    <comment ref="C900" authorId="2" shapeId="0" xr:uid="{EA5E9D6F-D507-4DB3-99E5-8C51FFA8FB6C}">
      <text>
        <r>
          <rPr>
            <sz val="11"/>
            <color theme="1"/>
            <rFont val="Calibri"/>
            <family val="2"/>
            <scheme val="minor"/>
          </rPr>
          <t>Seleccionar un valor del listado</t>
        </r>
      </text>
    </comment>
    <comment ref="D900" authorId="2" shapeId="0" xr:uid="{3CEC092A-5025-4779-9C58-E6EEA0D03480}">
      <text>
        <r>
          <rPr>
            <sz val="11"/>
            <color theme="1"/>
            <rFont val="Calibri"/>
            <family val="2"/>
            <scheme val="minor"/>
          </rPr>
          <t>Seleccione el tipo de procedimiento</t>
        </r>
      </text>
    </comment>
    <comment ref="E900" authorId="2" shapeId="0" xr:uid="{81515426-7A9C-4FBD-9311-E8EB429CCB1F}">
      <text>
        <r>
          <rPr>
            <sz val="11"/>
            <color theme="1"/>
            <rFont val="Calibri"/>
            <family val="2"/>
            <scheme val="minor"/>
          </rPr>
          <t>Seleccione un valor de la lista</t>
        </r>
      </text>
    </comment>
    <comment ref="F900" authorId="2" shapeId="0" xr:uid="{4B2F5378-540D-4DF1-AEB7-21D045FB7D22}">
      <text>
        <r>
          <rPr>
            <sz val="11"/>
            <color theme="1"/>
            <rFont val="Calibri"/>
            <family val="2"/>
            <scheme val="minor"/>
          </rPr>
          <t>Introduzca el código SNIP</t>
        </r>
      </text>
    </comment>
    <comment ref="C901" authorId="2" shapeId="0" xr:uid="{167F2EB5-9B98-452A-88C1-BFD8B85EE291}">
      <text>
        <r>
          <rPr>
            <sz val="11"/>
            <color theme="1"/>
            <rFont val="Calibri"/>
            <family val="2"/>
            <scheme val="minor"/>
          </rPr>
          <t>Introduzca la fecha de inicio del proceso, en formato dd-mm-aaaa</t>
        </r>
      </text>
    </comment>
    <comment ref="F901" authorId="2" shapeId="0" xr:uid="{361B5F96-EE8F-4957-9B3D-4F05900ADF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2" shapeId="0" xr:uid="{882604FF-2FEC-4C0B-A650-19EC04D5B036}">
      <text/>
    </comment>
    <comment ref="C903" authorId="2" shapeId="0" xr:uid="{AD895144-39C0-4000-AC13-F88CCF6F68C8}">
      <text>
        <r>
          <rPr>
            <sz val="11"/>
            <color theme="1"/>
            <rFont val="Calibri"/>
            <family val="2"/>
            <scheme val="minor"/>
          </rPr>
          <t>Introduzca la fecha prevista de adjudicación, en formato dd-mm-aaaa</t>
        </r>
      </text>
    </comment>
    <comment ref="F903" authorId="2" shapeId="0" xr:uid="{72E25BE1-7ABE-461F-98C5-58A7FED136B4}">
      <text/>
    </comment>
    <comment ref="F904" authorId="2" shapeId="0" xr:uid="{31824235-0670-4DCA-9E84-B73BD694ACE7}">
      <text/>
    </comment>
    <comment ref="A906" authorId="2" shapeId="0" xr:uid="{D9281844-3F01-4AE5-9910-23B8F0A9D022}">
      <text>
        <r>
          <rPr>
            <sz val="11"/>
            <color theme="1"/>
            <rFont val="Calibri"/>
            <family val="2"/>
            <scheme val="minor"/>
          </rPr>
          <t>Introduzca un codigo UNSPSC</t>
        </r>
      </text>
    </comment>
    <comment ref="B906" authorId="2" shapeId="0" xr:uid="{01CBED79-C4FF-4FF0-8AB6-49386258E6DE}">
      <text>
        <r>
          <rPr>
            <sz val="11"/>
            <color theme="1"/>
            <rFont val="Calibri"/>
            <family val="2"/>
            <scheme val="minor"/>
          </rPr>
          <t>Descripción calculada automáticamente a partir de código del artículo</t>
        </r>
      </text>
    </comment>
    <comment ref="C906" authorId="2" shapeId="0" xr:uid="{47A77426-75F4-4DCC-8CC7-DAF9B18EBE19}">
      <text>
        <r>
          <rPr>
            <sz val="11"/>
            <color theme="1"/>
            <rFont val="Calibri"/>
            <family val="2"/>
            <scheme val="minor"/>
          </rPr>
          <t>Seleccione un valor de la lista</t>
        </r>
      </text>
    </comment>
    <comment ref="D906" authorId="2" shapeId="0" xr:uid="{BAAD1E1F-7D7F-4D18-B1C6-3E9EEFE6100C}">
      <text>
        <r>
          <rPr>
            <sz val="11"/>
            <color theme="1"/>
            <rFont val="Calibri"/>
            <family val="2"/>
            <scheme val="minor"/>
          </rPr>
          <t>Introduzca un número con dos decimales como máximo. Debe ser igual o mayor a la "Cantidad Real Consumida"</t>
        </r>
      </text>
    </comment>
    <comment ref="E906" authorId="2" shapeId="0" xr:uid="{112C1C12-4B1C-4B03-9BBE-9C1EEF1CAB70}">
      <text>
        <r>
          <rPr>
            <sz val="11"/>
            <color theme="1"/>
            <rFont val="Calibri"/>
            <family val="2"/>
            <scheme val="minor"/>
          </rPr>
          <t>Introduzca un número con dos decimales como máximo</t>
        </r>
      </text>
    </comment>
    <comment ref="F906" authorId="2" shapeId="0" xr:uid="{7FD1280C-B82D-4373-B692-B46DFD9D4696}">
      <text>
        <r>
          <rPr>
            <sz val="11"/>
            <color theme="1"/>
            <rFont val="Calibri"/>
            <family val="2"/>
            <scheme val="minor"/>
          </rPr>
          <t>Monto calculado automáticamente por el sistema</t>
        </r>
      </text>
    </comment>
    <comment ref="A921" authorId="2" shapeId="0" xr:uid="{384AD96A-D411-41B1-A295-169B5C4882B1}">
      <text>
        <r>
          <rPr>
            <sz val="11"/>
            <color theme="1"/>
            <rFont val="Calibri"/>
            <family val="2"/>
            <scheme val="minor"/>
          </rPr>
          <t>Introducir un texto con el nombre o referencia de la contratación</t>
        </r>
      </text>
    </comment>
    <comment ref="B921" authorId="2" shapeId="0" xr:uid="{06500EEA-A8C8-45E9-B10E-0DF3515BAC50}">
      <text>
        <r>
          <rPr>
            <sz val="11"/>
            <color theme="1"/>
            <rFont val="Calibri"/>
            <family val="2"/>
            <scheme val="minor"/>
          </rPr>
          <t>Introduzca un texto con la finalidad de la contratación</t>
        </r>
      </text>
    </comment>
    <comment ref="C921" authorId="2" shapeId="0" xr:uid="{281BB7C7-C99B-46B0-BDD7-BDF08F5C9461}">
      <text>
        <r>
          <rPr>
            <sz val="11"/>
            <color theme="1"/>
            <rFont val="Calibri"/>
            <family val="2"/>
            <scheme val="minor"/>
          </rPr>
          <t>Seleccionar un valor del listado</t>
        </r>
      </text>
    </comment>
    <comment ref="D921" authorId="2" shapeId="0" xr:uid="{6E63907F-266A-41C0-A104-5885777F72E6}">
      <text>
        <r>
          <rPr>
            <sz val="11"/>
            <color theme="1"/>
            <rFont val="Calibri"/>
            <family val="2"/>
            <scheme val="minor"/>
          </rPr>
          <t>Seleccione el tipo de procedimiento</t>
        </r>
      </text>
    </comment>
    <comment ref="E921" authorId="2" shapeId="0" xr:uid="{7752B1AE-F86C-4914-8A50-9066899017F6}">
      <text>
        <r>
          <rPr>
            <sz val="11"/>
            <color theme="1"/>
            <rFont val="Calibri"/>
            <family val="2"/>
            <scheme val="minor"/>
          </rPr>
          <t>Seleccione un valor de la lista</t>
        </r>
      </text>
    </comment>
    <comment ref="F921" authorId="2" shapeId="0" xr:uid="{904FF7B1-453E-41E7-9311-E9ABF88D298B}">
      <text>
        <r>
          <rPr>
            <sz val="11"/>
            <color theme="1"/>
            <rFont val="Calibri"/>
            <family val="2"/>
            <scheme val="minor"/>
          </rPr>
          <t>Introduzca el código SNIP</t>
        </r>
      </text>
    </comment>
    <comment ref="C922" authorId="2" shapeId="0" xr:uid="{52CDDD25-F0CF-4175-940B-52CD320FDAAA}">
      <text>
        <r>
          <rPr>
            <sz val="11"/>
            <color theme="1"/>
            <rFont val="Calibri"/>
            <family val="2"/>
            <scheme val="minor"/>
          </rPr>
          <t>Introduzca la fecha de inicio del proceso, en formato dd-mm-aaaa</t>
        </r>
      </text>
    </comment>
    <comment ref="F922" authorId="2" shapeId="0" xr:uid="{7D53C084-14C7-453E-A4B7-076C4FD7E1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2" shapeId="0" xr:uid="{A3AC5F79-2899-4C99-88BD-605B574654E4}">
      <text/>
    </comment>
    <comment ref="C924" authorId="2" shapeId="0" xr:uid="{91524CC8-B3BE-4B69-96A6-0F101F805428}">
      <text>
        <r>
          <rPr>
            <sz val="11"/>
            <color theme="1"/>
            <rFont val="Calibri"/>
            <family val="2"/>
            <scheme val="minor"/>
          </rPr>
          <t>Introduzca la fecha prevista de adjudicación, en formato dd-mm-aaaa</t>
        </r>
      </text>
    </comment>
    <comment ref="F924" authorId="2" shapeId="0" xr:uid="{45B2C915-3BAD-431C-9F01-003F0478392B}">
      <text/>
    </comment>
    <comment ref="F925" authorId="2" shapeId="0" xr:uid="{DFF0697E-AA58-48EB-9DB9-009BD08C548E}">
      <text/>
    </comment>
    <comment ref="A927" authorId="2" shapeId="0" xr:uid="{2B0AA32A-2C23-4CFC-A0F6-9901854C10AA}">
      <text>
        <r>
          <rPr>
            <sz val="11"/>
            <color theme="1"/>
            <rFont val="Calibri"/>
            <family val="2"/>
            <scheme val="minor"/>
          </rPr>
          <t>Introduzca un codigo UNSPSC</t>
        </r>
      </text>
    </comment>
    <comment ref="B927" authorId="2" shapeId="0" xr:uid="{74BE7A65-B945-4580-BC5A-E4470A37A012}">
      <text>
        <r>
          <rPr>
            <sz val="11"/>
            <color theme="1"/>
            <rFont val="Calibri"/>
            <family val="2"/>
            <scheme val="minor"/>
          </rPr>
          <t>Descripción calculada automáticamente a partir de código del artículo</t>
        </r>
      </text>
    </comment>
    <comment ref="C927" authorId="2" shapeId="0" xr:uid="{A1444574-A36A-4E9C-8B2F-6361E5ECDB2D}">
      <text>
        <r>
          <rPr>
            <sz val="11"/>
            <color theme="1"/>
            <rFont val="Calibri"/>
            <family val="2"/>
            <scheme val="minor"/>
          </rPr>
          <t>Seleccione un valor de la lista</t>
        </r>
      </text>
    </comment>
    <comment ref="D927" authorId="2" shapeId="0" xr:uid="{0078B07C-37B9-4BAD-8DFC-8348737E4D4F}">
      <text>
        <r>
          <rPr>
            <sz val="11"/>
            <color theme="1"/>
            <rFont val="Calibri"/>
            <family val="2"/>
            <scheme val="minor"/>
          </rPr>
          <t>Introduzca un número con dos decimales como máximo. Debe ser igual o mayor a la "Cantidad Real Consumida"</t>
        </r>
      </text>
    </comment>
    <comment ref="E927" authorId="2" shapeId="0" xr:uid="{8A310005-79E5-49EF-915C-4052FDCD4137}">
      <text>
        <r>
          <rPr>
            <sz val="11"/>
            <color theme="1"/>
            <rFont val="Calibri"/>
            <family val="2"/>
            <scheme val="minor"/>
          </rPr>
          <t>Introduzca un número con dos decimales como máximo</t>
        </r>
      </text>
    </comment>
    <comment ref="F927" authorId="2" shapeId="0" xr:uid="{62AE1609-8A5A-4067-89A9-391E4C060A81}">
      <text>
        <r>
          <rPr>
            <sz val="11"/>
            <color theme="1"/>
            <rFont val="Calibri"/>
            <family val="2"/>
            <scheme val="minor"/>
          </rPr>
          <t>Monto calculado automáticamente por el sistema</t>
        </r>
      </text>
    </comment>
    <comment ref="A934" authorId="2" shapeId="0" xr:uid="{58BB5263-820D-495C-8883-9B8400E9F9A1}">
      <text>
        <r>
          <rPr>
            <sz val="11"/>
            <color theme="1"/>
            <rFont val="Calibri"/>
            <family val="2"/>
            <scheme val="minor"/>
          </rPr>
          <t>Introducir un texto con el nombre o referencia de la contratación</t>
        </r>
      </text>
    </comment>
    <comment ref="B934" authorId="2" shapeId="0" xr:uid="{F8D59B74-D7D0-43A3-BF55-65FF5DC6BEA0}">
      <text>
        <r>
          <rPr>
            <sz val="11"/>
            <color theme="1"/>
            <rFont val="Calibri"/>
            <family val="2"/>
            <scheme val="minor"/>
          </rPr>
          <t>Introduzca un texto con la finalidad de la contratación</t>
        </r>
      </text>
    </comment>
    <comment ref="C934" authorId="2" shapeId="0" xr:uid="{A3F31792-472C-45ED-82F1-90893FB7B4D1}">
      <text>
        <r>
          <rPr>
            <sz val="11"/>
            <color theme="1"/>
            <rFont val="Calibri"/>
            <family val="2"/>
            <scheme val="minor"/>
          </rPr>
          <t>Seleccionar un valor del listado</t>
        </r>
      </text>
    </comment>
    <comment ref="D934" authorId="2" shapeId="0" xr:uid="{242B21E4-B301-4D40-87F5-F7CDF85F3A9B}">
      <text>
        <r>
          <rPr>
            <sz val="11"/>
            <color theme="1"/>
            <rFont val="Calibri"/>
            <family val="2"/>
            <scheme val="minor"/>
          </rPr>
          <t>Seleccione el tipo de procedimiento</t>
        </r>
      </text>
    </comment>
    <comment ref="E934" authorId="2" shapeId="0" xr:uid="{BDC4EF5D-062C-4141-844A-CF2AAA5D792D}">
      <text>
        <r>
          <rPr>
            <sz val="11"/>
            <color theme="1"/>
            <rFont val="Calibri"/>
            <family val="2"/>
            <scheme val="minor"/>
          </rPr>
          <t>Seleccione un valor de la lista</t>
        </r>
      </text>
    </comment>
    <comment ref="F934" authorId="2" shapeId="0" xr:uid="{2DE1B968-727E-4880-A351-6F288A960928}">
      <text>
        <r>
          <rPr>
            <sz val="11"/>
            <color theme="1"/>
            <rFont val="Calibri"/>
            <family val="2"/>
            <scheme val="minor"/>
          </rPr>
          <t>Introduzca el código SNIP</t>
        </r>
      </text>
    </comment>
    <comment ref="C935" authorId="2" shapeId="0" xr:uid="{DA9F4B5F-0794-4EE0-B839-CCC1CD5E3D02}">
      <text>
        <r>
          <rPr>
            <sz val="11"/>
            <color theme="1"/>
            <rFont val="Calibri"/>
            <family val="2"/>
            <scheme val="minor"/>
          </rPr>
          <t>Introduzca la fecha de inicio del proceso, en formato dd-mm-aaaa</t>
        </r>
      </text>
    </comment>
    <comment ref="F935" authorId="2" shapeId="0" xr:uid="{7F8128AD-49A7-4E29-8A10-840B2F0C5F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2" shapeId="0" xr:uid="{77456E9B-20F1-4B4E-85B3-D818CFB5789E}">
      <text/>
    </comment>
    <comment ref="C937" authorId="2" shapeId="0" xr:uid="{F4B7305C-2CA2-440A-BE6D-71DAD9190E2C}">
      <text>
        <r>
          <rPr>
            <sz val="11"/>
            <color theme="1"/>
            <rFont val="Calibri"/>
            <family val="2"/>
            <scheme val="minor"/>
          </rPr>
          <t>Introduzca la fecha prevista de adjudicación, en formato dd-mm-aaaa</t>
        </r>
      </text>
    </comment>
    <comment ref="F937" authorId="2" shapeId="0" xr:uid="{1B4DD41B-1B68-4135-BBA7-B60178755BAC}">
      <text/>
    </comment>
    <comment ref="F938" authorId="2" shapeId="0" xr:uid="{2B6D468B-B560-4530-86E9-881555161271}">
      <text/>
    </comment>
    <comment ref="A940" authorId="2" shapeId="0" xr:uid="{93BC3F0E-FC75-493F-84A0-58A41ACC7C10}">
      <text>
        <r>
          <rPr>
            <sz val="11"/>
            <color theme="1"/>
            <rFont val="Calibri"/>
            <family val="2"/>
            <scheme val="minor"/>
          </rPr>
          <t>Introduzca un codigo UNSPSC</t>
        </r>
      </text>
    </comment>
    <comment ref="B940" authorId="2" shapeId="0" xr:uid="{A833A14B-66A2-48D2-ACA7-91E74BB1A375}">
      <text>
        <r>
          <rPr>
            <sz val="11"/>
            <color theme="1"/>
            <rFont val="Calibri"/>
            <family val="2"/>
            <scheme val="minor"/>
          </rPr>
          <t>Descripción calculada automáticamente a partir de código del artículo</t>
        </r>
      </text>
    </comment>
    <comment ref="C940" authorId="2" shapeId="0" xr:uid="{A712C895-FBA0-4BB6-A7F5-56FBC6539891}">
      <text>
        <r>
          <rPr>
            <sz val="11"/>
            <color theme="1"/>
            <rFont val="Calibri"/>
            <family val="2"/>
            <scheme val="minor"/>
          </rPr>
          <t>Seleccione un valor de la lista</t>
        </r>
      </text>
    </comment>
    <comment ref="D940" authorId="2" shapeId="0" xr:uid="{BC6CF1F6-BD2D-4389-B7CF-0888447B57A4}">
      <text>
        <r>
          <rPr>
            <sz val="11"/>
            <color theme="1"/>
            <rFont val="Calibri"/>
            <family val="2"/>
            <scheme val="minor"/>
          </rPr>
          <t>Introduzca un número con dos decimales como máximo. Debe ser igual o mayor a la "Cantidad Real Consumida"</t>
        </r>
      </text>
    </comment>
    <comment ref="E940" authorId="2" shapeId="0" xr:uid="{D49E218A-D160-4DF2-A938-9A3F172053B5}">
      <text>
        <r>
          <rPr>
            <sz val="11"/>
            <color theme="1"/>
            <rFont val="Calibri"/>
            <family val="2"/>
            <scheme val="minor"/>
          </rPr>
          <t>Introduzca un número con dos decimales como máximo</t>
        </r>
      </text>
    </comment>
    <comment ref="F940" authorId="2" shapeId="0" xr:uid="{5181D377-BD42-480D-BCB8-4697149381D4}">
      <text>
        <r>
          <rPr>
            <sz val="11"/>
            <color theme="1"/>
            <rFont val="Calibri"/>
            <family val="2"/>
            <scheme val="minor"/>
          </rPr>
          <t>Monto calculado automáticamente por el sistema</t>
        </r>
      </text>
    </comment>
    <comment ref="A969" authorId="2" shapeId="0" xr:uid="{01166D7C-A37F-45C4-836B-2EE4AF074D6F}">
      <text>
        <r>
          <rPr>
            <sz val="11"/>
            <color theme="1"/>
            <rFont val="Calibri"/>
            <family val="2"/>
            <scheme val="minor"/>
          </rPr>
          <t>Introducir un texto con el nombre o referencia de la contratación</t>
        </r>
      </text>
    </comment>
    <comment ref="B969" authorId="2" shapeId="0" xr:uid="{F7BF9B90-E472-496A-B117-A472C7A9B312}">
      <text>
        <r>
          <rPr>
            <sz val="11"/>
            <color theme="1"/>
            <rFont val="Calibri"/>
            <family val="2"/>
            <scheme val="minor"/>
          </rPr>
          <t>Introduzca un texto con la finalidad de la contratación</t>
        </r>
      </text>
    </comment>
    <comment ref="C969" authorId="2" shapeId="0" xr:uid="{9FFC1904-3DB3-4146-9A03-B8B4DF274188}">
      <text>
        <r>
          <rPr>
            <sz val="11"/>
            <color theme="1"/>
            <rFont val="Calibri"/>
            <family val="2"/>
            <scheme val="minor"/>
          </rPr>
          <t>Seleccionar un valor del listado</t>
        </r>
      </text>
    </comment>
    <comment ref="D969" authorId="2" shapeId="0" xr:uid="{E8C4E722-6FDB-4084-A5C1-261C99361D0D}">
      <text>
        <r>
          <rPr>
            <sz val="11"/>
            <color theme="1"/>
            <rFont val="Calibri"/>
            <family val="2"/>
            <scheme val="minor"/>
          </rPr>
          <t>Seleccione el tipo de procedimiento</t>
        </r>
      </text>
    </comment>
    <comment ref="E969" authorId="2" shapeId="0" xr:uid="{BDF3810B-839E-4AF8-A5E4-C40E281419AB}">
      <text>
        <r>
          <rPr>
            <sz val="11"/>
            <color theme="1"/>
            <rFont val="Calibri"/>
            <family val="2"/>
            <scheme val="minor"/>
          </rPr>
          <t>Seleccione un valor de la lista</t>
        </r>
      </text>
    </comment>
    <comment ref="F969" authorId="2" shapeId="0" xr:uid="{34B2F357-48F4-4EAE-949A-AA30B12E7D49}">
      <text>
        <r>
          <rPr>
            <sz val="11"/>
            <color theme="1"/>
            <rFont val="Calibri"/>
            <family val="2"/>
            <scheme val="minor"/>
          </rPr>
          <t>Introduzca el código SNIP</t>
        </r>
      </text>
    </comment>
    <comment ref="C970" authorId="2" shapeId="0" xr:uid="{7E6F2C35-2E34-45F4-9EA9-7BECA533E89B}">
      <text>
        <r>
          <rPr>
            <sz val="11"/>
            <color theme="1"/>
            <rFont val="Calibri"/>
            <family val="2"/>
            <scheme val="minor"/>
          </rPr>
          <t>Introduzca la fecha de inicio del proceso, en formato dd-mm-aaaa</t>
        </r>
      </text>
    </comment>
    <comment ref="F970" authorId="2" shapeId="0" xr:uid="{3B68857F-D70B-4A37-93AF-D09555D2DC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2" shapeId="0" xr:uid="{27BF6C39-1D77-4DCD-B7EA-0C83D775FD97}">
      <text/>
    </comment>
    <comment ref="C972" authorId="2" shapeId="0" xr:uid="{AB6FC343-70BA-48E7-A86F-4C8D90B9DD60}">
      <text>
        <r>
          <rPr>
            <sz val="11"/>
            <color theme="1"/>
            <rFont val="Calibri"/>
            <family val="2"/>
            <scheme val="minor"/>
          </rPr>
          <t>Introduzca la fecha prevista de adjudicación, en formato dd-mm-aaaa</t>
        </r>
      </text>
    </comment>
    <comment ref="F972" authorId="2" shapeId="0" xr:uid="{8AB5C061-C588-47FC-A80C-CFCFF507269A}">
      <text/>
    </comment>
    <comment ref="F973" authorId="2" shapeId="0" xr:uid="{5A1846E0-6180-4700-B691-B82091E73B3D}">
      <text/>
    </comment>
    <comment ref="A975" authorId="2" shapeId="0" xr:uid="{DAE18378-6571-4A9F-9F38-6BEA9D8520D7}">
      <text>
        <r>
          <rPr>
            <sz val="11"/>
            <color theme="1"/>
            <rFont val="Calibri"/>
            <family val="2"/>
            <scheme val="minor"/>
          </rPr>
          <t>Introduzca un codigo UNSPSC</t>
        </r>
      </text>
    </comment>
    <comment ref="B975" authorId="2" shapeId="0" xr:uid="{093E89BB-4FC5-4509-96EE-D963A52C6F79}">
      <text>
        <r>
          <rPr>
            <sz val="11"/>
            <color theme="1"/>
            <rFont val="Calibri"/>
            <family val="2"/>
            <scheme val="minor"/>
          </rPr>
          <t>Descripción calculada automáticamente a partir de código del artículo</t>
        </r>
      </text>
    </comment>
    <comment ref="C975" authorId="2" shapeId="0" xr:uid="{D9E84CB4-6847-409B-B639-66DB6F6BF229}">
      <text>
        <r>
          <rPr>
            <sz val="11"/>
            <color theme="1"/>
            <rFont val="Calibri"/>
            <family val="2"/>
            <scheme val="minor"/>
          </rPr>
          <t>Seleccione un valor de la lista</t>
        </r>
      </text>
    </comment>
    <comment ref="D975" authorId="2" shapeId="0" xr:uid="{96C4FFA8-40D6-4DA4-9AB2-20F3CAC92394}">
      <text>
        <r>
          <rPr>
            <sz val="11"/>
            <color theme="1"/>
            <rFont val="Calibri"/>
            <family val="2"/>
            <scheme val="minor"/>
          </rPr>
          <t>Introduzca un número con dos decimales como máximo. Debe ser igual o mayor a la "Cantidad Real Consumida"</t>
        </r>
      </text>
    </comment>
    <comment ref="E975" authorId="2" shapeId="0" xr:uid="{DD60AAB1-743A-4A11-B1F9-B3E46A2BDB23}">
      <text>
        <r>
          <rPr>
            <sz val="11"/>
            <color theme="1"/>
            <rFont val="Calibri"/>
            <family val="2"/>
            <scheme val="minor"/>
          </rPr>
          <t>Introduzca un número con dos decimales como máximo</t>
        </r>
      </text>
    </comment>
    <comment ref="F975" authorId="2" shapeId="0" xr:uid="{A4FA054A-A4A4-4DFE-AF60-8D842C1ECBC4}">
      <text>
        <r>
          <rPr>
            <sz val="11"/>
            <color theme="1"/>
            <rFont val="Calibri"/>
            <family val="2"/>
            <scheme val="minor"/>
          </rPr>
          <t>Monto calculado automáticamente por el sistema</t>
        </r>
      </text>
    </comment>
    <comment ref="A985" authorId="2" shapeId="0" xr:uid="{DC8A05FD-7D56-4258-AC8B-A5050622CAEE}">
      <text>
        <r>
          <rPr>
            <sz val="11"/>
            <color theme="1"/>
            <rFont val="Calibri"/>
            <family val="2"/>
            <scheme val="minor"/>
          </rPr>
          <t>Introducir un texto con el nombre o referencia de la contratación</t>
        </r>
      </text>
    </comment>
    <comment ref="B985" authorId="2" shapeId="0" xr:uid="{ECD71B14-E7AE-4128-9E49-1F99DB579673}">
      <text>
        <r>
          <rPr>
            <sz val="11"/>
            <color theme="1"/>
            <rFont val="Calibri"/>
            <family val="2"/>
            <scheme val="minor"/>
          </rPr>
          <t>Introduzca un texto con la finalidad de la contratación</t>
        </r>
      </text>
    </comment>
    <comment ref="C985" authorId="2" shapeId="0" xr:uid="{921CBF67-8977-44E6-A3F0-5EE4D07585FF}">
      <text>
        <r>
          <rPr>
            <sz val="11"/>
            <color theme="1"/>
            <rFont val="Calibri"/>
            <family val="2"/>
            <scheme val="minor"/>
          </rPr>
          <t>Seleccionar un valor del listado</t>
        </r>
      </text>
    </comment>
    <comment ref="D985" authorId="2" shapeId="0" xr:uid="{2E465F77-6197-45A8-BF29-72E07BBE4E05}">
      <text>
        <r>
          <rPr>
            <sz val="11"/>
            <color theme="1"/>
            <rFont val="Calibri"/>
            <family val="2"/>
            <scheme val="minor"/>
          </rPr>
          <t>Seleccione el tipo de procedimiento</t>
        </r>
      </text>
    </comment>
    <comment ref="E985" authorId="2" shapeId="0" xr:uid="{5BF2C5DA-E060-497E-852A-F31CC950681C}">
      <text>
        <r>
          <rPr>
            <sz val="11"/>
            <color theme="1"/>
            <rFont val="Calibri"/>
            <family val="2"/>
            <scheme val="minor"/>
          </rPr>
          <t>Seleccione un valor de la lista</t>
        </r>
      </text>
    </comment>
    <comment ref="F985" authorId="2" shapeId="0" xr:uid="{5DF1149C-B8B5-446C-8490-AF0F5668FF13}">
      <text>
        <r>
          <rPr>
            <sz val="11"/>
            <color theme="1"/>
            <rFont val="Calibri"/>
            <family val="2"/>
            <scheme val="minor"/>
          </rPr>
          <t>Introduzca el código SNIP</t>
        </r>
      </text>
    </comment>
    <comment ref="C986" authorId="2" shapeId="0" xr:uid="{15E89E4E-060B-4291-8510-6AE1FEA871D6}">
      <text>
        <r>
          <rPr>
            <sz val="11"/>
            <color theme="1"/>
            <rFont val="Calibri"/>
            <family val="2"/>
            <scheme val="minor"/>
          </rPr>
          <t>Introduzca la fecha de inicio del proceso, en formato dd-mm-aaaa</t>
        </r>
      </text>
    </comment>
    <comment ref="F986" authorId="2" shapeId="0" xr:uid="{73CA7F45-2C82-4271-BA9D-38BC0345B0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xr:uid="{2026B6CB-1ED9-475E-8105-4BD5CD3E83A1}">
      <text/>
    </comment>
    <comment ref="C988" authorId="2" shapeId="0" xr:uid="{D55A6E62-FCE8-4C5D-BBFF-158BDD972171}">
      <text>
        <r>
          <rPr>
            <sz val="11"/>
            <color theme="1"/>
            <rFont val="Calibri"/>
            <family val="2"/>
            <scheme val="minor"/>
          </rPr>
          <t>Introduzca la fecha prevista de adjudicación, en formato dd-mm-aaaa</t>
        </r>
      </text>
    </comment>
    <comment ref="F988" authorId="2" shapeId="0" xr:uid="{E102AD81-F0E5-4B1F-9C42-B0D375F9B338}">
      <text/>
    </comment>
    <comment ref="F989" authorId="2" shapeId="0" xr:uid="{76E3A340-A30D-4F38-BEE5-BA522C4B0786}">
      <text/>
    </comment>
    <comment ref="A991" authorId="2" shapeId="0" xr:uid="{BA0E13D2-E549-4AF7-8D46-B9AD1C990557}">
      <text>
        <r>
          <rPr>
            <sz val="11"/>
            <color theme="1"/>
            <rFont val="Calibri"/>
            <family val="2"/>
            <scheme val="minor"/>
          </rPr>
          <t>Introduzca un codigo UNSPSC</t>
        </r>
      </text>
    </comment>
    <comment ref="B991" authorId="2" shapeId="0" xr:uid="{E5566DA8-B084-49DB-A798-CE6C0AB2EABD}">
      <text>
        <r>
          <rPr>
            <sz val="11"/>
            <color theme="1"/>
            <rFont val="Calibri"/>
            <family val="2"/>
            <scheme val="minor"/>
          </rPr>
          <t>Descripción calculada automáticamente a partir de código del artículo</t>
        </r>
      </text>
    </comment>
    <comment ref="C991" authorId="2" shapeId="0" xr:uid="{D7A809BC-9322-4BFC-915F-3658C041228E}">
      <text>
        <r>
          <rPr>
            <sz val="11"/>
            <color theme="1"/>
            <rFont val="Calibri"/>
            <family val="2"/>
            <scheme val="minor"/>
          </rPr>
          <t>Seleccione un valor de la lista</t>
        </r>
      </text>
    </comment>
    <comment ref="D991" authorId="2" shapeId="0" xr:uid="{DDEE00C9-216C-490B-8DEA-3D1C8E6D32C0}">
      <text>
        <r>
          <rPr>
            <sz val="11"/>
            <color theme="1"/>
            <rFont val="Calibri"/>
            <family val="2"/>
            <scheme val="minor"/>
          </rPr>
          <t>Introduzca un número con dos decimales como máximo. Debe ser igual o mayor a la "Cantidad Real Consumida"</t>
        </r>
      </text>
    </comment>
    <comment ref="E991" authorId="2" shapeId="0" xr:uid="{20B0DDC0-7D73-4DEA-A5F7-B4E407D14DAC}">
      <text>
        <r>
          <rPr>
            <sz val="11"/>
            <color theme="1"/>
            <rFont val="Calibri"/>
            <family val="2"/>
            <scheme val="minor"/>
          </rPr>
          <t>Introduzca un número con dos decimales como máximo</t>
        </r>
      </text>
    </comment>
    <comment ref="F991" authorId="2" shapeId="0" xr:uid="{EEBACA0B-6704-48EB-AA69-842FB0C32A5E}">
      <text>
        <r>
          <rPr>
            <sz val="11"/>
            <color theme="1"/>
            <rFont val="Calibri"/>
            <family val="2"/>
            <scheme val="minor"/>
          </rPr>
          <t>Monto calculado automáticamente por el sistema</t>
        </r>
      </text>
    </comment>
    <comment ref="A1003" authorId="2" shapeId="0" xr:uid="{6414E88E-B6FC-41B5-851D-9C63CA989ADD}">
      <text>
        <r>
          <rPr>
            <sz val="11"/>
            <color theme="1"/>
            <rFont val="Calibri"/>
            <family val="2"/>
            <scheme val="minor"/>
          </rPr>
          <t>Introducir un texto con el nombre o referencia de la contratación</t>
        </r>
      </text>
    </comment>
    <comment ref="B1003" authorId="2" shapeId="0" xr:uid="{F95F033E-C104-44BE-8722-97D477EDE2E1}">
      <text>
        <r>
          <rPr>
            <sz val="11"/>
            <color theme="1"/>
            <rFont val="Calibri"/>
            <family val="2"/>
            <scheme val="minor"/>
          </rPr>
          <t>Introduzca un texto con la finalidad de la contratación</t>
        </r>
      </text>
    </comment>
    <comment ref="C1003" authorId="2" shapeId="0" xr:uid="{1CDEB038-6D22-4A52-9C28-0CAC94AA48B0}">
      <text>
        <r>
          <rPr>
            <sz val="11"/>
            <color theme="1"/>
            <rFont val="Calibri"/>
            <family val="2"/>
            <scheme val="minor"/>
          </rPr>
          <t>Seleccionar un valor del listado</t>
        </r>
      </text>
    </comment>
    <comment ref="D1003" authorId="2" shapeId="0" xr:uid="{7B1860BC-A2EE-4333-9D5B-FCAC59255426}">
      <text>
        <r>
          <rPr>
            <sz val="11"/>
            <color theme="1"/>
            <rFont val="Calibri"/>
            <family val="2"/>
            <scheme val="minor"/>
          </rPr>
          <t>Seleccione el tipo de procedimiento</t>
        </r>
      </text>
    </comment>
    <comment ref="E1003" authorId="2" shapeId="0" xr:uid="{AC80C04B-2388-4844-822E-3B48CE6B856E}">
      <text>
        <r>
          <rPr>
            <sz val="11"/>
            <color theme="1"/>
            <rFont val="Calibri"/>
            <family val="2"/>
            <scheme val="minor"/>
          </rPr>
          <t>Seleccione un valor de la lista</t>
        </r>
      </text>
    </comment>
    <comment ref="F1003" authorId="2" shapeId="0" xr:uid="{B0D83EA1-6EB1-4BBF-8D17-DBAEE14429F6}">
      <text>
        <r>
          <rPr>
            <sz val="11"/>
            <color theme="1"/>
            <rFont val="Calibri"/>
            <family val="2"/>
            <scheme val="minor"/>
          </rPr>
          <t>Introduzca el código SNIP</t>
        </r>
      </text>
    </comment>
    <comment ref="C1004" authorId="2" shapeId="0" xr:uid="{8C5FDCBC-E396-491C-8BEC-8314E1717E19}">
      <text>
        <r>
          <rPr>
            <sz val="11"/>
            <color theme="1"/>
            <rFont val="Calibri"/>
            <family val="2"/>
            <scheme val="minor"/>
          </rPr>
          <t>Introduzca la fecha de inicio del proceso, en formato dd-mm-aaaa</t>
        </r>
      </text>
    </comment>
    <comment ref="F1004" authorId="2" shapeId="0" xr:uid="{007776EF-E191-4417-B9B9-A5046FB2F7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xr:uid="{B0808EA6-1003-4597-BA1B-FE294B35EB8C}">
      <text/>
    </comment>
    <comment ref="C1006" authorId="2" shapeId="0" xr:uid="{267E6420-3B56-4DF0-8AC8-D7A87E02AF4F}">
      <text>
        <r>
          <rPr>
            <sz val="11"/>
            <color theme="1"/>
            <rFont val="Calibri"/>
            <family val="2"/>
            <scheme val="minor"/>
          </rPr>
          <t>Introduzca la fecha prevista de adjudicación, en formato dd-mm-aaaa</t>
        </r>
      </text>
    </comment>
    <comment ref="F1006" authorId="2" shapeId="0" xr:uid="{9E916245-A491-427A-8CBC-29CB8E9A4529}">
      <text/>
    </comment>
    <comment ref="F1007" authorId="2" shapeId="0" xr:uid="{968962DB-0B72-4230-A59B-6E0D389A1F43}">
      <text/>
    </comment>
    <comment ref="A1009" authorId="2" shapeId="0" xr:uid="{39296780-63DB-469D-972F-F578CC22A641}">
      <text>
        <r>
          <rPr>
            <sz val="11"/>
            <color theme="1"/>
            <rFont val="Calibri"/>
            <family val="2"/>
            <scheme val="minor"/>
          </rPr>
          <t>Introduzca un codigo UNSPSC</t>
        </r>
      </text>
    </comment>
    <comment ref="B1009" authorId="2" shapeId="0" xr:uid="{9B34FF54-F6AF-4E54-8329-DA45D5136BA7}">
      <text>
        <r>
          <rPr>
            <sz val="11"/>
            <color theme="1"/>
            <rFont val="Calibri"/>
            <family val="2"/>
            <scheme val="minor"/>
          </rPr>
          <t>Descripción calculada automáticamente a partir de código del artículo</t>
        </r>
      </text>
    </comment>
    <comment ref="C1009" authorId="2" shapeId="0" xr:uid="{F3530CA2-B291-41DB-A809-C19BAA539C5D}">
      <text>
        <r>
          <rPr>
            <sz val="11"/>
            <color theme="1"/>
            <rFont val="Calibri"/>
            <family val="2"/>
            <scheme val="minor"/>
          </rPr>
          <t>Seleccione un valor de la lista</t>
        </r>
      </text>
    </comment>
    <comment ref="D1009" authorId="2" shapeId="0" xr:uid="{7A621FAE-6D0D-46DF-8E42-932E18EC2E5A}">
      <text>
        <r>
          <rPr>
            <sz val="11"/>
            <color theme="1"/>
            <rFont val="Calibri"/>
            <family val="2"/>
            <scheme val="minor"/>
          </rPr>
          <t>Introduzca un número con dos decimales como máximo. Debe ser igual o mayor a la "Cantidad Real Consumida"</t>
        </r>
      </text>
    </comment>
    <comment ref="E1009" authorId="2" shapeId="0" xr:uid="{D7086142-3226-41D1-8EE4-B297220E8FA4}">
      <text>
        <r>
          <rPr>
            <sz val="11"/>
            <color theme="1"/>
            <rFont val="Calibri"/>
            <family val="2"/>
            <scheme val="minor"/>
          </rPr>
          <t>Introduzca un número con dos decimales como máximo</t>
        </r>
      </text>
    </comment>
    <comment ref="F1009" authorId="2" shapeId="0" xr:uid="{9AF5CE01-C705-4E7B-89B4-20AE8FD24398}">
      <text>
        <r>
          <rPr>
            <sz val="11"/>
            <color theme="1"/>
            <rFont val="Calibri"/>
            <family val="2"/>
            <scheme val="minor"/>
          </rPr>
          <t>Monto calculado automáticamente por el sistema</t>
        </r>
      </text>
    </comment>
    <comment ref="A1019" authorId="2" shapeId="0" xr:uid="{EA298BB5-7725-407B-A1CB-7921118C2170}">
      <text>
        <r>
          <rPr>
            <sz val="11"/>
            <color theme="1"/>
            <rFont val="Calibri"/>
            <family val="2"/>
            <scheme val="minor"/>
          </rPr>
          <t>Introducir un texto con el nombre o referencia de la contratación</t>
        </r>
      </text>
    </comment>
    <comment ref="B1019" authorId="2" shapeId="0" xr:uid="{73750602-D985-44CD-9F13-6D1B8DEBF1DD}">
      <text>
        <r>
          <rPr>
            <sz val="11"/>
            <color theme="1"/>
            <rFont val="Calibri"/>
            <family val="2"/>
            <scheme val="minor"/>
          </rPr>
          <t>Introduzca un texto con la finalidad de la contratación</t>
        </r>
      </text>
    </comment>
    <comment ref="C1019" authorId="2" shapeId="0" xr:uid="{F01133CF-3C62-4068-8A54-03DCDA5EE5B8}">
      <text>
        <r>
          <rPr>
            <sz val="11"/>
            <color theme="1"/>
            <rFont val="Calibri"/>
            <family val="2"/>
            <scheme val="minor"/>
          </rPr>
          <t>Seleccionar un valor del listado</t>
        </r>
      </text>
    </comment>
    <comment ref="D1019" authorId="2" shapeId="0" xr:uid="{3DC7E22A-EBCD-4621-9B12-5E43578E3A61}">
      <text>
        <r>
          <rPr>
            <sz val="11"/>
            <color theme="1"/>
            <rFont val="Calibri"/>
            <family val="2"/>
            <scheme val="minor"/>
          </rPr>
          <t>Seleccione el tipo de procedimiento</t>
        </r>
      </text>
    </comment>
    <comment ref="E1019" authorId="2" shapeId="0" xr:uid="{756E3A55-F0BE-4104-979F-D6C7FD5F508B}">
      <text>
        <r>
          <rPr>
            <sz val="11"/>
            <color theme="1"/>
            <rFont val="Calibri"/>
            <family val="2"/>
            <scheme val="minor"/>
          </rPr>
          <t>Seleccione un valor de la lista</t>
        </r>
      </text>
    </comment>
    <comment ref="F1019" authorId="2" shapeId="0" xr:uid="{62D3CDD6-0335-46D1-821E-7535B4174A73}">
      <text>
        <r>
          <rPr>
            <sz val="11"/>
            <color theme="1"/>
            <rFont val="Calibri"/>
            <family val="2"/>
            <scheme val="minor"/>
          </rPr>
          <t>Introduzca el código SNIP</t>
        </r>
      </text>
    </comment>
    <comment ref="C1020" authorId="2" shapeId="0" xr:uid="{A13C27CF-3648-4715-ACF6-2C9DEF2B6988}">
      <text>
        <r>
          <rPr>
            <sz val="11"/>
            <color theme="1"/>
            <rFont val="Calibri"/>
            <family val="2"/>
            <scheme val="minor"/>
          </rPr>
          <t>Introduzca la fecha de inicio del proceso, en formato dd-mm-aaaa</t>
        </r>
      </text>
    </comment>
    <comment ref="F1020" authorId="2" shapeId="0" xr:uid="{DBB09E77-0CA5-4731-A6AE-54858ECE32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2" shapeId="0" xr:uid="{C7D5B617-30F6-48B2-ADF9-1A01B96C81AC}">
      <text/>
    </comment>
    <comment ref="C1022" authorId="2" shapeId="0" xr:uid="{57CE305A-FF0F-4A2B-AA96-FA4EEC39FB0F}">
      <text>
        <r>
          <rPr>
            <sz val="11"/>
            <color theme="1"/>
            <rFont val="Calibri"/>
            <family val="2"/>
            <scheme val="minor"/>
          </rPr>
          <t>Introduzca la fecha prevista de adjudicación, en formato dd-mm-aaaa</t>
        </r>
      </text>
    </comment>
    <comment ref="F1022" authorId="2" shapeId="0" xr:uid="{50050C62-666B-45F0-B742-388C90F0F315}">
      <text/>
    </comment>
    <comment ref="F1023" authorId="2" shapeId="0" xr:uid="{E7039946-950D-45EB-82D3-41E97C3F7FF4}">
      <text/>
    </comment>
    <comment ref="A1025" authorId="2" shapeId="0" xr:uid="{68089D2F-0AB5-4CDB-9C2D-B3D75623EAE7}">
      <text>
        <r>
          <rPr>
            <sz val="11"/>
            <color theme="1"/>
            <rFont val="Calibri"/>
            <family val="2"/>
            <scheme val="minor"/>
          </rPr>
          <t>Introduzca un codigo UNSPSC</t>
        </r>
      </text>
    </comment>
    <comment ref="B1025" authorId="2" shapeId="0" xr:uid="{0F4FB9EB-1406-4782-8D43-D0525DA9DB29}">
      <text>
        <r>
          <rPr>
            <sz val="11"/>
            <color theme="1"/>
            <rFont val="Calibri"/>
            <family val="2"/>
            <scheme val="minor"/>
          </rPr>
          <t>Descripción calculada automáticamente a partir de código del artículo</t>
        </r>
      </text>
    </comment>
    <comment ref="C1025" authorId="2" shapeId="0" xr:uid="{F92F194F-5DBA-4B38-AB79-EB301C2D8880}">
      <text>
        <r>
          <rPr>
            <sz val="11"/>
            <color theme="1"/>
            <rFont val="Calibri"/>
            <family val="2"/>
            <scheme val="minor"/>
          </rPr>
          <t>Seleccione un valor de la lista</t>
        </r>
      </text>
    </comment>
    <comment ref="D1025" authorId="2" shapeId="0" xr:uid="{D55D04FE-64DC-498F-A2CB-140DED6CAD71}">
      <text>
        <r>
          <rPr>
            <sz val="11"/>
            <color theme="1"/>
            <rFont val="Calibri"/>
            <family val="2"/>
            <scheme val="minor"/>
          </rPr>
          <t>Introduzca un número con dos decimales como máximo. Debe ser igual o mayor a la "Cantidad Real Consumida"</t>
        </r>
      </text>
    </comment>
    <comment ref="E1025" authorId="2" shapeId="0" xr:uid="{10A883DF-D06C-4B9D-A8A5-82061EC9EA49}">
      <text>
        <r>
          <rPr>
            <sz val="11"/>
            <color theme="1"/>
            <rFont val="Calibri"/>
            <family val="2"/>
            <scheme val="minor"/>
          </rPr>
          <t>Introduzca un número con dos decimales como máximo</t>
        </r>
      </text>
    </comment>
    <comment ref="F1025" authorId="2" shapeId="0" xr:uid="{FF6D0B84-A122-48BD-AA85-4AE9498FD876}">
      <text>
        <r>
          <rPr>
            <sz val="11"/>
            <color theme="1"/>
            <rFont val="Calibri"/>
            <family val="2"/>
            <scheme val="minor"/>
          </rPr>
          <t>Monto calculado automáticamente por el sistema</t>
        </r>
      </text>
    </comment>
    <comment ref="A1035" authorId="2" shapeId="0" xr:uid="{314AEA24-08D1-44FB-B3F6-1C291BB21BFC}">
      <text>
        <r>
          <rPr>
            <sz val="11"/>
            <color theme="1"/>
            <rFont val="Calibri"/>
            <family val="2"/>
            <scheme val="minor"/>
          </rPr>
          <t>Introducir un texto con el nombre o referencia de la contratación</t>
        </r>
      </text>
    </comment>
    <comment ref="B1035" authorId="2" shapeId="0" xr:uid="{86197264-18EF-4630-85DB-18D946162A25}">
      <text>
        <r>
          <rPr>
            <sz val="11"/>
            <color theme="1"/>
            <rFont val="Calibri"/>
            <family val="2"/>
            <scheme val="minor"/>
          </rPr>
          <t>Introduzca un texto con la finalidad de la contratación</t>
        </r>
      </text>
    </comment>
    <comment ref="C1035" authorId="2" shapeId="0" xr:uid="{D6500F3E-510B-412C-BB2C-4ACB3D054788}">
      <text>
        <r>
          <rPr>
            <sz val="11"/>
            <color theme="1"/>
            <rFont val="Calibri"/>
            <family val="2"/>
            <scheme val="minor"/>
          </rPr>
          <t>Seleccionar un valor del listado</t>
        </r>
      </text>
    </comment>
    <comment ref="D1035" authorId="2" shapeId="0" xr:uid="{9E724779-9357-436B-98E5-F1B73F0CA062}">
      <text>
        <r>
          <rPr>
            <sz val="11"/>
            <color theme="1"/>
            <rFont val="Calibri"/>
            <family val="2"/>
            <scheme val="minor"/>
          </rPr>
          <t>Seleccione el tipo de procedimiento</t>
        </r>
      </text>
    </comment>
    <comment ref="E1035" authorId="2" shapeId="0" xr:uid="{5EBEFEE7-132B-4F62-B4CC-9C8C2CCB2421}">
      <text>
        <r>
          <rPr>
            <sz val="11"/>
            <color theme="1"/>
            <rFont val="Calibri"/>
            <family val="2"/>
            <scheme val="minor"/>
          </rPr>
          <t>Seleccione un valor de la lista</t>
        </r>
      </text>
    </comment>
    <comment ref="F1035" authorId="2" shapeId="0" xr:uid="{7A8D4A27-89C7-44F0-B27A-03B6395C2C18}">
      <text>
        <r>
          <rPr>
            <sz val="11"/>
            <color theme="1"/>
            <rFont val="Calibri"/>
            <family val="2"/>
            <scheme val="minor"/>
          </rPr>
          <t>Introduzca el código SNIP</t>
        </r>
      </text>
    </comment>
    <comment ref="C1036" authorId="2" shapeId="0" xr:uid="{33192AFC-432D-4592-BF94-2CB698BE03DC}">
      <text>
        <r>
          <rPr>
            <sz val="11"/>
            <color theme="1"/>
            <rFont val="Calibri"/>
            <family val="2"/>
            <scheme val="minor"/>
          </rPr>
          <t>Introduzca la fecha de inicio del proceso, en formato dd-mm-aaaa</t>
        </r>
      </text>
    </comment>
    <comment ref="F1036" authorId="2" shapeId="0" xr:uid="{B57972F1-8AD5-4326-A568-5758766FF1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2" shapeId="0" xr:uid="{3CBCA482-8804-465B-9DF6-22953EE9321A}">
      <text/>
    </comment>
    <comment ref="C1038" authorId="2" shapeId="0" xr:uid="{56A578BE-EE4F-459A-B7DA-18F1E77DC87E}">
      <text>
        <r>
          <rPr>
            <sz val="11"/>
            <color theme="1"/>
            <rFont val="Calibri"/>
            <family val="2"/>
            <scheme val="minor"/>
          </rPr>
          <t>Introduzca la fecha prevista de adjudicación, en formato dd-mm-aaaa</t>
        </r>
      </text>
    </comment>
    <comment ref="F1038" authorId="2" shapeId="0" xr:uid="{543448CF-DA55-4BE1-8BB4-C9E79AD9A55F}">
      <text/>
    </comment>
    <comment ref="F1039" authorId="2" shapeId="0" xr:uid="{62649C63-B3D2-4D1B-841E-C37366F7A3C7}">
      <text/>
    </comment>
    <comment ref="A1041" authorId="2" shapeId="0" xr:uid="{332EF2F1-654B-45BF-BEB6-00D7C0FB87DF}">
      <text>
        <r>
          <rPr>
            <sz val="11"/>
            <color theme="1"/>
            <rFont val="Calibri"/>
            <family val="2"/>
            <scheme val="minor"/>
          </rPr>
          <t>Introduzca un codigo UNSPSC</t>
        </r>
      </text>
    </comment>
    <comment ref="B1041" authorId="2" shapeId="0" xr:uid="{6B0C5982-5F6E-49A8-BA7C-10159E7DFFE2}">
      <text>
        <r>
          <rPr>
            <sz val="11"/>
            <color theme="1"/>
            <rFont val="Calibri"/>
            <family val="2"/>
            <scheme val="minor"/>
          </rPr>
          <t>Descripción calculada automáticamente a partir de código del artículo</t>
        </r>
      </text>
    </comment>
    <comment ref="C1041" authorId="2" shapeId="0" xr:uid="{37C9A47F-E141-4D4E-A7A5-B25F2DFAEC85}">
      <text>
        <r>
          <rPr>
            <sz val="11"/>
            <color theme="1"/>
            <rFont val="Calibri"/>
            <family val="2"/>
            <scheme val="minor"/>
          </rPr>
          <t>Seleccione un valor de la lista</t>
        </r>
      </text>
    </comment>
    <comment ref="D1041" authorId="2" shapeId="0" xr:uid="{35948F88-8178-45A0-8542-8F573928E12A}">
      <text>
        <r>
          <rPr>
            <sz val="11"/>
            <color theme="1"/>
            <rFont val="Calibri"/>
            <family val="2"/>
            <scheme val="minor"/>
          </rPr>
          <t>Introduzca un número con dos decimales como máximo. Debe ser igual o mayor a la "Cantidad Real Consumida"</t>
        </r>
      </text>
    </comment>
    <comment ref="E1041" authorId="2" shapeId="0" xr:uid="{95F0F630-D389-4F4E-9788-FA55C55C59D3}">
      <text>
        <r>
          <rPr>
            <sz val="11"/>
            <color theme="1"/>
            <rFont val="Calibri"/>
            <family val="2"/>
            <scheme val="minor"/>
          </rPr>
          <t>Introduzca un número con dos decimales como máximo</t>
        </r>
      </text>
    </comment>
    <comment ref="F1041" authorId="2" shapeId="0" xr:uid="{18128E04-3380-4585-A8D8-77C67D328733}">
      <text>
        <r>
          <rPr>
            <sz val="11"/>
            <color theme="1"/>
            <rFont val="Calibri"/>
            <family val="2"/>
            <scheme val="minor"/>
          </rPr>
          <t>Monto calculado automáticamente por el sistema</t>
        </r>
      </text>
    </comment>
    <comment ref="A1047" authorId="2" shapeId="0" xr:uid="{675B62FE-E412-41AC-A366-EEDA78A0E8A8}">
      <text>
        <r>
          <rPr>
            <sz val="11"/>
            <color theme="1"/>
            <rFont val="Calibri"/>
            <family val="2"/>
            <scheme val="minor"/>
          </rPr>
          <t>Introducir un texto con el nombre o referencia de la contratación</t>
        </r>
      </text>
    </comment>
    <comment ref="B1047" authorId="2" shapeId="0" xr:uid="{3423B8F4-3EE1-4FB9-A58B-A6A6153CF4E9}">
      <text>
        <r>
          <rPr>
            <sz val="11"/>
            <color theme="1"/>
            <rFont val="Calibri"/>
            <family val="2"/>
            <scheme val="minor"/>
          </rPr>
          <t>Introduzca un texto con la finalidad de la contratación</t>
        </r>
      </text>
    </comment>
    <comment ref="C1047" authorId="2" shapeId="0" xr:uid="{09DB1098-D00A-4537-9A26-343A19356740}">
      <text>
        <r>
          <rPr>
            <sz val="11"/>
            <color theme="1"/>
            <rFont val="Calibri"/>
            <family val="2"/>
            <scheme val="minor"/>
          </rPr>
          <t>Seleccionar un valor del listado</t>
        </r>
      </text>
    </comment>
    <comment ref="D1047" authorId="2" shapeId="0" xr:uid="{7802212C-7C81-4A52-AA65-331E18659A92}">
      <text>
        <r>
          <rPr>
            <sz val="11"/>
            <color theme="1"/>
            <rFont val="Calibri"/>
            <family val="2"/>
            <scheme val="minor"/>
          </rPr>
          <t>Seleccione el tipo de procedimiento</t>
        </r>
      </text>
    </comment>
    <comment ref="E1047" authorId="2" shapeId="0" xr:uid="{58B66688-8C89-4E91-9195-B004739A3DBD}">
      <text>
        <r>
          <rPr>
            <sz val="11"/>
            <color theme="1"/>
            <rFont val="Calibri"/>
            <family val="2"/>
            <scheme val="minor"/>
          </rPr>
          <t>Seleccione un valor de la lista</t>
        </r>
      </text>
    </comment>
    <comment ref="F1047" authorId="2" shapeId="0" xr:uid="{B13F4ADD-EF5C-4CD4-BB80-08D62920A95B}">
      <text>
        <r>
          <rPr>
            <sz val="11"/>
            <color theme="1"/>
            <rFont val="Calibri"/>
            <family val="2"/>
            <scheme val="minor"/>
          </rPr>
          <t>Introduzca el código SNIP</t>
        </r>
      </text>
    </comment>
    <comment ref="C1048" authorId="2" shapeId="0" xr:uid="{9B8C2FDD-F5D9-4317-8D38-01D40808415B}">
      <text>
        <r>
          <rPr>
            <sz val="11"/>
            <color theme="1"/>
            <rFont val="Calibri"/>
            <family val="2"/>
            <scheme val="minor"/>
          </rPr>
          <t>Introduzca la fecha de inicio del proceso, en formato dd-mm-aaaa</t>
        </r>
      </text>
    </comment>
    <comment ref="F1048" authorId="2" shapeId="0" xr:uid="{D01A469E-3516-4926-8A63-0DB1B89FCD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xr:uid="{66C1CE83-F03A-46C5-8610-8A8DC1505E95}">
      <text/>
    </comment>
    <comment ref="C1050" authorId="2" shapeId="0" xr:uid="{AA373DC1-5A77-409D-BAEA-CEC30DC489CA}">
      <text>
        <r>
          <rPr>
            <sz val="11"/>
            <color theme="1"/>
            <rFont val="Calibri"/>
            <family val="2"/>
            <scheme val="minor"/>
          </rPr>
          <t>Introduzca la fecha prevista de adjudicación, en formato dd-mm-aaaa</t>
        </r>
      </text>
    </comment>
    <comment ref="F1050" authorId="2" shapeId="0" xr:uid="{1C0BB9DD-2F93-4637-91B1-7181666AB966}">
      <text/>
    </comment>
    <comment ref="F1051" authorId="2" shapeId="0" xr:uid="{E656FA3A-DA27-43BB-9F9E-0AFEE90E9ECC}">
      <text/>
    </comment>
    <comment ref="A1053" authorId="2" shapeId="0" xr:uid="{FEA0FD86-3341-42FB-810F-23EC6AC4924A}">
      <text>
        <r>
          <rPr>
            <sz val="11"/>
            <color theme="1"/>
            <rFont val="Calibri"/>
            <family val="2"/>
            <scheme val="minor"/>
          </rPr>
          <t>Introduzca un codigo UNSPSC</t>
        </r>
      </text>
    </comment>
    <comment ref="B1053" authorId="2" shapeId="0" xr:uid="{C89287D9-C80D-4D98-BA3F-8901E432AE0F}">
      <text>
        <r>
          <rPr>
            <sz val="11"/>
            <color theme="1"/>
            <rFont val="Calibri"/>
            <family val="2"/>
            <scheme val="minor"/>
          </rPr>
          <t>Descripción calculada automáticamente a partir de código del artículo</t>
        </r>
      </text>
    </comment>
    <comment ref="C1053" authorId="2" shapeId="0" xr:uid="{F12B8109-4B3A-4594-891C-C6FCC57114BB}">
      <text>
        <r>
          <rPr>
            <sz val="11"/>
            <color theme="1"/>
            <rFont val="Calibri"/>
            <family val="2"/>
            <scheme val="minor"/>
          </rPr>
          <t>Seleccione un valor de la lista</t>
        </r>
      </text>
    </comment>
    <comment ref="D1053" authorId="2" shapeId="0" xr:uid="{01010902-9F68-4612-9B25-B257D46DC5F5}">
      <text>
        <r>
          <rPr>
            <sz val="11"/>
            <color theme="1"/>
            <rFont val="Calibri"/>
            <family val="2"/>
            <scheme val="minor"/>
          </rPr>
          <t>Introduzca un número con dos decimales como máximo. Debe ser igual o mayor a la "Cantidad Real Consumida"</t>
        </r>
      </text>
    </comment>
    <comment ref="E1053" authorId="2" shapeId="0" xr:uid="{3E9305A0-FC4E-45DF-B412-D3884728586F}">
      <text>
        <r>
          <rPr>
            <sz val="11"/>
            <color theme="1"/>
            <rFont val="Calibri"/>
            <family val="2"/>
            <scheme val="minor"/>
          </rPr>
          <t>Introduzca un número con dos decimales como máximo</t>
        </r>
      </text>
    </comment>
    <comment ref="F1053" authorId="2" shapeId="0" xr:uid="{4311E108-C41A-41D1-B5C6-B39CBF6E89E4}">
      <text>
        <r>
          <rPr>
            <sz val="11"/>
            <color theme="1"/>
            <rFont val="Calibri"/>
            <family val="2"/>
            <scheme val="minor"/>
          </rPr>
          <t>Monto calculado automáticamente por el sistema</t>
        </r>
      </text>
    </comment>
    <comment ref="A1058" authorId="2" shapeId="0" xr:uid="{05970633-1C62-4010-A79A-604678807A2B}">
      <text>
        <r>
          <rPr>
            <sz val="11"/>
            <color theme="1"/>
            <rFont val="Calibri"/>
            <family val="2"/>
            <scheme val="minor"/>
          </rPr>
          <t>Introducir un texto con el nombre o referencia de la contratación</t>
        </r>
      </text>
    </comment>
    <comment ref="B1058" authorId="2" shapeId="0" xr:uid="{F6192489-9536-4C57-ADE7-7D2A60494C2E}">
      <text>
        <r>
          <rPr>
            <sz val="11"/>
            <color theme="1"/>
            <rFont val="Calibri"/>
            <family val="2"/>
            <scheme val="minor"/>
          </rPr>
          <t>Introduzca un texto con la finalidad de la contratación</t>
        </r>
      </text>
    </comment>
    <comment ref="C1058" authorId="2" shapeId="0" xr:uid="{E29AA734-D609-46F2-B254-562D76102A86}">
      <text>
        <r>
          <rPr>
            <sz val="11"/>
            <color theme="1"/>
            <rFont val="Calibri"/>
            <family val="2"/>
            <scheme val="minor"/>
          </rPr>
          <t>Seleccionar un valor del listado</t>
        </r>
      </text>
    </comment>
    <comment ref="D1058" authorId="2" shapeId="0" xr:uid="{DE443E56-DDD7-4A70-90D3-D107C01209C9}">
      <text>
        <r>
          <rPr>
            <sz val="11"/>
            <color theme="1"/>
            <rFont val="Calibri"/>
            <family val="2"/>
            <scheme val="minor"/>
          </rPr>
          <t>Seleccione el tipo de procedimiento</t>
        </r>
      </text>
    </comment>
    <comment ref="E1058" authorId="2" shapeId="0" xr:uid="{87289146-1982-4C36-85CD-350BFE594F3F}">
      <text>
        <r>
          <rPr>
            <sz val="11"/>
            <color theme="1"/>
            <rFont val="Calibri"/>
            <family val="2"/>
            <scheme val="minor"/>
          </rPr>
          <t>Seleccione un valor de la lista</t>
        </r>
      </text>
    </comment>
    <comment ref="F1058" authorId="2" shapeId="0" xr:uid="{32939807-A009-4EB0-930C-44D7804051A7}">
      <text>
        <r>
          <rPr>
            <sz val="11"/>
            <color theme="1"/>
            <rFont val="Calibri"/>
            <family val="2"/>
            <scheme val="minor"/>
          </rPr>
          <t>Introduzca el código SNIP</t>
        </r>
      </text>
    </comment>
    <comment ref="C1059" authorId="2" shapeId="0" xr:uid="{ED3854AC-D269-42A2-B026-A3E91A91D80A}">
      <text>
        <r>
          <rPr>
            <sz val="11"/>
            <color theme="1"/>
            <rFont val="Calibri"/>
            <family val="2"/>
            <scheme val="minor"/>
          </rPr>
          <t>Introduzca la fecha de inicio del proceso, en formato dd-mm-aaaa</t>
        </r>
      </text>
    </comment>
    <comment ref="F1059" authorId="2" shapeId="0" xr:uid="{E20BB356-A65E-4DF8-B7D8-C948F3F5F8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2" shapeId="0" xr:uid="{875027F1-D4A4-43C1-AE36-93B4704729DA}">
      <text/>
    </comment>
    <comment ref="C1061" authorId="2" shapeId="0" xr:uid="{71718214-D66B-4B19-940D-1C1D3FAF8345}">
      <text>
        <r>
          <rPr>
            <sz val="11"/>
            <color theme="1"/>
            <rFont val="Calibri"/>
            <family val="2"/>
            <scheme val="minor"/>
          </rPr>
          <t>Introduzca la fecha prevista de adjudicación, en formato dd-mm-aaaa</t>
        </r>
      </text>
    </comment>
    <comment ref="F1061" authorId="2" shapeId="0" xr:uid="{225B0377-BA03-4234-94DC-6AC82D33EF19}">
      <text/>
    </comment>
    <comment ref="F1062" authorId="2" shapeId="0" xr:uid="{C39AF47D-DB23-4986-B1D4-A81D3EA779D2}">
      <text/>
    </comment>
    <comment ref="A1064" authorId="2" shapeId="0" xr:uid="{3B19C203-8446-432E-B238-CFFAC01AC108}">
      <text>
        <r>
          <rPr>
            <sz val="11"/>
            <color theme="1"/>
            <rFont val="Calibri"/>
            <family val="2"/>
            <scheme val="minor"/>
          </rPr>
          <t>Introduzca un codigo UNSPSC</t>
        </r>
      </text>
    </comment>
    <comment ref="B1064" authorId="2" shapeId="0" xr:uid="{60C70857-51E7-4F4C-ADF4-12F737319BB0}">
      <text>
        <r>
          <rPr>
            <sz val="11"/>
            <color theme="1"/>
            <rFont val="Calibri"/>
            <family val="2"/>
            <scheme val="minor"/>
          </rPr>
          <t>Descripción calculada automáticamente a partir de código del artículo</t>
        </r>
      </text>
    </comment>
    <comment ref="C1064" authorId="2" shapeId="0" xr:uid="{33C4F5BE-B868-4F4F-8065-9C377004A203}">
      <text>
        <r>
          <rPr>
            <sz val="11"/>
            <color theme="1"/>
            <rFont val="Calibri"/>
            <family val="2"/>
            <scheme val="minor"/>
          </rPr>
          <t>Seleccione un valor de la lista</t>
        </r>
      </text>
    </comment>
    <comment ref="D1064" authorId="2" shapeId="0" xr:uid="{1635B14C-974F-4B82-AD33-B7B4FB91F7DE}">
      <text>
        <r>
          <rPr>
            <sz val="11"/>
            <color theme="1"/>
            <rFont val="Calibri"/>
            <family val="2"/>
            <scheme val="minor"/>
          </rPr>
          <t>Introduzca un número con dos decimales como máximo. Debe ser igual o mayor a la "Cantidad Real Consumida"</t>
        </r>
      </text>
    </comment>
    <comment ref="E1064" authorId="2" shapeId="0" xr:uid="{38436C15-4F05-44E7-A0F3-BBF6BB151919}">
      <text>
        <r>
          <rPr>
            <sz val="11"/>
            <color theme="1"/>
            <rFont val="Calibri"/>
            <family val="2"/>
            <scheme val="minor"/>
          </rPr>
          <t>Introduzca un número con dos decimales como máximo</t>
        </r>
      </text>
    </comment>
    <comment ref="F1064" authorId="2" shapeId="0" xr:uid="{F9428F30-F54C-4DBB-B2FF-757ED8AF8DC5}">
      <text>
        <r>
          <rPr>
            <sz val="11"/>
            <color theme="1"/>
            <rFont val="Calibri"/>
            <family val="2"/>
            <scheme val="minor"/>
          </rPr>
          <t>Monto calculado automáticamente por el sistema</t>
        </r>
      </text>
    </comment>
    <comment ref="A1070" authorId="2" shapeId="0" xr:uid="{2722D5AF-7775-4C0E-8E94-B1EBA809FF76}">
      <text>
        <r>
          <rPr>
            <sz val="11"/>
            <color theme="1"/>
            <rFont val="Calibri"/>
            <family val="2"/>
            <scheme val="minor"/>
          </rPr>
          <t>Introducir un texto con el nombre o referencia de la contratación</t>
        </r>
      </text>
    </comment>
    <comment ref="B1070" authorId="2" shapeId="0" xr:uid="{7ECAF0DA-B728-4FD6-BF50-9B4802D2618F}">
      <text>
        <r>
          <rPr>
            <sz val="11"/>
            <color theme="1"/>
            <rFont val="Calibri"/>
            <family val="2"/>
            <scheme val="minor"/>
          </rPr>
          <t>Introduzca un texto con la finalidad de la contratación</t>
        </r>
      </text>
    </comment>
    <comment ref="C1070" authorId="2" shapeId="0" xr:uid="{6DBA7E68-3314-488B-8A02-9DDCC1CEDEE3}">
      <text>
        <r>
          <rPr>
            <sz val="11"/>
            <color theme="1"/>
            <rFont val="Calibri"/>
            <family val="2"/>
            <scheme val="minor"/>
          </rPr>
          <t>Seleccionar un valor del listado</t>
        </r>
      </text>
    </comment>
    <comment ref="D1070" authorId="2" shapeId="0" xr:uid="{AF148EC3-0F3E-4805-9FA2-E35B201243C5}">
      <text>
        <r>
          <rPr>
            <sz val="11"/>
            <color theme="1"/>
            <rFont val="Calibri"/>
            <family val="2"/>
            <scheme val="minor"/>
          </rPr>
          <t>Seleccione el tipo de procedimiento</t>
        </r>
      </text>
    </comment>
    <comment ref="E1070" authorId="2" shapeId="0" xr:uid="{A0CED86A-2CDD-4C35-9F8F-33414EFA5BD0}">
      <text>
        <r>
          <rPr>
            <sz val="11"/>
            <color theme="1"/>
            <rFont val="Calibri"/>
            <family val="2"/>
            <scheme val="minor"/>
          </rPr>
          <t>Seleccione un valor de la lista</t>
        </r>
      </text>
    </comment>
    <comment ref="F1070" authorId="2" shapeId="0" xr:uid="{110E5A9D-81A3-4F5E-A3EB-5C2607F95545}">
      <text>
        <r>
          <rPr>
            <sz val="11"/>
            <color theme="1"/>
            <rFont val="Calibri"/>
            <family val="2"/>
            <scheme val="minor"/>
          </rPr>
          <t>Introduzca el código SNIP</t>
        </r>
      </text>
    </comment>
    <comment ref="C1071" authorId="2" shapeId="0" xr:uid="{3FFE280A-49F9-49ED-A10E-7FA6B45496FE}">
      <text>
        <r>
          <rPr>
            <sz val="11"/>
            <color theme="1"/>
            <rFont val="Calibri"/>
            <family val="2"/>
            <scheme val="minor"/>
          </rPr>
          <t>Introduzca la fecha de inicio del proceso, en formato dd-mm-aaaa</t>
        </r>
      </text>
    </comment>
    <comment ref="F1071" authorId="2" shapeId="0" xr:uid="{D2177A44-5404-463C-AB60-D2EDB25153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xr:uid="{B7CF772E-B1E2-4111-92C4-D76300697521}">
      <text/>
    </comment>
    <comment ref="C1073" authorId="2" shapeId="0" xr:uid="{F759F512-E91F-4A48-B0AE-0A86A412C3D4}">
      <text>
        <r>
          <rPr>
            <sz val="11"/>
            <color theme="1"/>
            <rFont val="Calibri"/>
            <family val="2"/>
            <scheme val="minor"/>
          </rPr>
          <t>Introduzca la fecha prevista de adjudicación, en formato dd-mm-aaaa</t>
        </r>
      </text>
    </comment>
    <comment ref="F1073" authorId="2" shapeId="0" xr:uid="{EBE8D8AC-25CA-46CE-8A33-99A49955D8FA}">
      <text/>
    </comment>
    <comment ref="F1074" authorId="2" shapeId="0" xr:uid="{C2D96DE2-93FC-48D2-9E63-EDF44C26A573}">
      <text/>
    </comment>
    <comment ref="A1076" authorId="2" shapeId="0" xr:uid="{57A9CA28-A74D-4546-A071-B3BE99ABB6FC}">
      <text>
        <r>
          <rPr>
            <sz val="11"/>
            <color theme="1"/>
            <rFont val="Calibri"/>
            <family val="2"/>
            <scheme val="minor"/>
          </rPr>
          <t>Introduzca un codigo UNSPSC</t>
        </r>
      </text>
    </comment>
    <comment ref="B1076" authorId="2" shapeId="0" xr:uid="{DAA9EA4B-DC33-4510-8115-C6BF17B8D5D8}">
      <text>
        <r>
          <rPr>
            <sz val="11"/>
            <color theme="1"/>
            <rFont val="Calibri"/>
            <family val="2"/>
            <scheme val="minor"/>
          </rPr>
          <t>Descripción calculada automáticamente a partir de código del artículo</t>
        </r>
      </text>
    </comment>
    <comment ref="C1076" authorId="2" shapeId="0" xr:uid="{EFEE9777-0B70-4FFE-93F2-7190E8BED191}">
      <text>
        <r>
          <rPr>
            <sz val="11"/>
            <color theme="1"/>
            <rFont val="Calibri"/>
            <family val="2"/>
            <scheme val="minor"/>
          </rPr>
          <t>Seleccione un valor de la lista</t>
        </r>
      </text>
    </comment>
    <comment ref="D1076" authorId="2" shapeId="0" xr:uid="{30615B5D-D30B-44A0-A4CE-0D46970018A4}">
      <text>
        <r>
          <rPr>
            <sz val="11"/>
            <color theme="1"/>
            <rFont val="Calibri"/>
            <family val="2"/>
            <scheme val="minor"/>
          </rPr>
          <t>Introduzca un número con dos decimales como máximo. Debe ser igual o mayor a la "Cantidad Real Consumida"</t>
        </r>
      </text>
    </comment>
    <comment ref="E1076" authorId="2" shapeId="0" xr:uid="{FB209D73-E7F0-41B4-9CBC-FC17EF00E171}">
      <text>
        <r>
          <rPr>
            <sz val="11"/>
            <color theme="1"/>
            <rFont val="Calibri"/>
            <family val="2"/>
            <scheme val="minor"/>
          </rPr>
          <t>Introduzca un número con dos decimales como máximo</t>
        </r>
      </text>
    </comment>
    <comment ref="F1076" authorId="2" shapeId="0" xr:uid="{08C185DC-7B77-4A78-9011-F7B4CEDBAA75}">
      <text>
        <r>
          <rPr>
            <sz val="11"/>
            <color theme="1"/>
            <rFont val="Calibri"/>
            <family val="2"/>
            <scheme val="minor"/>
          </rPr>
          <t>Monto calculado automáticamente por el sistema</t>
        </r>
      </text>
    </comment>
    <comment ref="A1101" authorId="2" shapeId="0" xr:uid="{C09029CC-DBA2-4076-9477-618E9F050002}">
      <text>
        <r>
          <rPr>
            <sz val="11"/>
            <color theme="1"/>
            <rFont val="Calibri"/>
            <family val="2"/>
            <scheme val="minor"/>
          </rPr>
          <t>Introducir un texto con el nombre o referencia de la contratación</t>
        </r>
      </text>
    </comment>
    <comment ref="B1101" authorId="2" shapeId="0" xr:uid="{30289BB9-75E3-4441-80CA-576C36334FA3}">
      <text>
        <r>
          <rPr>
            <sz val="11"/>
            <color theme="1"/>
            <rFont val="Calibri"/>
            <family val="2"/>
            <scheme val="minor"/>
          </rPr>
          <t>Introduzca un texto con la finalidad de la contratación</t>
        </r>
      </text>
    </comment>
    <comment ref="C1101" authorId="2" shapeId="0" xr:uid="{A09A0A35-4F98-437C-88C1-A05644CBB232}">
      <text>
        <r>
          <rPr>
            <sz val="11"/>
            <color theme="1"/>
            <rFont val="Calibri"/>
            <family val="2"/>
            <scheme val="minor"/>
          </rPr>
          <t>Seleccionar un valor del listado</t>
        </r>
      </text>
    </comment>
    <comment ref="D1101" authorId="2" shapeId="0" xr:uid="{A628BBD0-4FB5-4E94-AD59-B69CD483A0B2}">
      <text>
        <r>
          <rPr>
            <sz val="11"/>
            <color theme="1"/>
            <rFont val="Calibri"/>
            <family val="2"/>
            <scheme val="minor"/>
          </rPr>
          <t>Seleccione el tipo de procedimiento</t>
        </r>
      </text>
    </comment>
    <comment ref="E1101" authorId="2" shapeId="0" xr:uid="{4D390111-EF1B-40F2-96DE-2CB9834F5A8F}">
      <text>
        <r>
          <rPr>
            <sz val="11"/>
            <color theme="1"/>
            <rFont val="Calibri"/>
            <family val="2"/>
            <scheme val="minor"/>
          </rPr>
          <t>Seleccione un valor de la lista</t>
        </r>
      </text>
    </comment>
    <comment ref="F1101" authorId="2" shapeId="0" xr:uid="{9732D1E6-1A53-4E9C-8B83-0A77C1697026}">
      <text>
        <r>
          <rPr>
            <sz val="11"/>
            <color theme="1"/>
            <rFont val="Calibri"/>
            <family val="2"/>
            <scheme val="minor"/>
          </rPr>
          <t>Introduzca el código SNIP</t>
        </r>
      </text>
    </comment>
    <comment ref="C1102" authorId="2" shapeId="0" xr:uid="{84A8933B-2FE5-4F12-A789-923A0A6D5112}">
      <text>
        <r>
          <rPr>
            <sz val="11"/>
            <color theme="1"/>
            <rFont val="Calibri"/>
            <family val="2"/>
            <scheme val="minor"/>
          </rPr>
          <t>Introduzca la fecha de inicio del proceso, en formato dd-mm-aaaa</t>
        </r>
      </text>
    </comment>
    <comment ref="F1102" authorId="2" shapeId="0" xr:uid="{8B7E08B0-8AFB-4515-B71B-1FCA1CAAF3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2" shapeId="0" xr:uid="{57E18CAD-700B-4674-951E-28659FBFB04F}">
      <text/>
    </comment>
    <comment ref="C1104" authorId="2" shapeId="0" xr:uid="{C8F483DF-081E-44CE-8844-2231FDAC8654}">
      <text>
        <r>
          <rPr>
            <sz val="11"/>
            <color theme="1"/>
            <rFont val="Calibri"/>
            <family val="2"/>
            <scheme val="minor"/>
          </rPr>
          <t>Introduzca la fecha prevista de adjudicación, en formato dd-mm-aaaa</t>
        </r>
      </text>
    </comment>
    <comment ref="F1104" authorId="2" shapeId="0" xr:uid="{75BD333E-767A-471B-B2AC-4FD2D291945E}">
      <text/>
    </comment>
    <comment ref="F1105" authorId="2" shapeId="0" xr:uid="{70FD26E0-659A-4746-99FE-43C6AD497597}">
      <text/>
    </comment>
    <comment ref="A1107" authorId="2" shapeId="0" xr:uid="{81666A9F-607D-481A-9748-D66568FF9B79}">
      <text>
        <r>
          <rPr>
            <sz val="11"/>
            <color theme="1"/>
            <rFont val="Calibri"/>
            <family val="2"/>
            <scheme val="minor"/>
          </rPr>
          <t>Introduzca un codigo UNSPSC</t>
        </r>
      </text>
    </comment>
    <comment ref="B1107" authorId="2" shapeId="0" xr:uid="{51AD30AD-668F-4C3B-A98A-853F778CBECB}">
      <text>
        <r>
          <rPr>
            <sz val="11"/>
            <color theme="1"/>
            <rFont val="Calibri"/>
            <family val="2"/>
            <scheme val="minor"/>
          </rPr>
          <t>Descripción calculada automáticamente a partir de código del artículo</t>
        </r>
      </text>
    </comment>
    <comment ref="C1107" authorId="2" shapeId="0" xr:uid="{FCE7AB29-5FFD-4B3D-ACF8-9A2D9AE6422F}">
      <text>
        <r>
          <rPr>
            <sz val="11"/>
            <color theme="1"/>
            <rFont val="Calibri"/>
            <family val="2"/>
            <scheme val="minor"/>
          </rPr>
          <t>Seleccione un valor de la lista</t>
        </r>
      </text>
    </comment>
    <comment ref="D1107" authorId="2" shapeId="0" xr:uid="{97609C81-7795-4B7D-8E4F-A7ECC57A2D49}">
      <text>
        <r>
          <rPr>
            <sz val="11"/>
            <color theme="1"/>
            <rFont val="Calibri"/>
            <family val="2"/>
            <scheme val="minor"/>
          </rPr>
          <t>Introduzca un número con dos decimales como máximo. Debe ser igual o mayor a la "Cantidad Real Consumida"</t>
        </r>
      </text>
    </comment>
    <comment ref="E1107" authorId="2" shapeId="0" xr:uid="{BFE90650-A3AB-45D9-B565-400D64A997DF}">
      <text>
        <r>
          <rPr>
            <sz val="11"/>
            <color theme="1"/>
            <rFont val="Calibri"/>
            <family val="2"/>
            <scheme val="minor"/>
          </rPr>
          <t>Introduzca un número con dos decimales como máximo</t>
        </r>
      </text>
    </comment>
    <comment ref="F1107" authorId="2" shapeId="0" xr:uid="{70C864B4-5BC2-4B02-842F-B5BF7FF67B33}">
      <text>
        <r>
          <rPr>
            <sz val="11"/>
            <color theme="1"/>
            <rFont val="Calibri"/>
            <family val="2"/>
            <scheme val="minor"/>
          </rPr>
          <t>Monto calculado automáticamente por el sistema</t>
        </r>
      </text>
    </comment>
    <comment ref="A1124" authorId="2" shapeId="0" xr:uid="{092EA654-0335-4460-98C2-F2827E97B4A7}">
      <text>
        <r>
          <rPr>
            <sz val="11"/>
            <color theme="1"/>
            <rFont val="Calibri"/>
            <family val="2"/>
            <scheme val="minor"/>
          </rPr>
          <t>Introducir un texto con el nombre o referencia de la contratación</t>
        </r>
      </text>
    </comment>
    <comment ref="B1124" authorId="2" shapeId="0" xr:uid="{C5DC75A6-EAE1-47C9-ACAD-A0233CCE02FD}">
      <text>
        <r>
          <rPr>
            <sz val="11"/>
            <color theme="1"/>
            <rFont val="Calibri"/>
            <family val="2"/>
            <scheme val="minor"/>
          </rPr>
          <t>Introduzca un texto con la finalidad de la contratación</t>
        </r>
      </text>
    </comment>
    <comment ref="C1124" authorId="2" shapeId="0" xr:uid="{371FEB63-035C-4AC8-8C1B-095EFBBB47C4}">
      <text>
        <r>
          <rPr>
            <sz val="11"/>
            <color theme="1"/>
            <rFont val="Calibri"/>
            <family val="2"/>
            <scheme val="minor"/>
          </rPr>
          <t>Seleccionar un valor del listado</t>
        </r>
      </text>
    </comment>
    <comment ref="D1124" authorId="2" shapeId="0" xr:uid="{37ACBB1A-A8DA-478F-8F75-1F7A8D6B6385}">
      <text>
        <r>
          <rPr>
            <sz val="11"/>
            <color theme="1"/>
            <rFont val="Calibri"/>
            <family val="2"/>
            <scheme val="minor"/>
          </rPr>
          <t>Seleccione el tipo de procedimiento</t>
        </r>
      </text>
    </comment>
    <comment ref="E1124" authorId="2" shapeId="0" xr:uid="{C4E71BAA-993B-48E5-8737-1519743D42AD}">
      <text>
        <r>
          <rPr>
            <sz val="11"/>
            <color theme="1"/>
            <rFont val="Calibri"/>
            <family val="2"/>
            <scheme val="minor"/>
          </rPr>
          <t>Seleccione un valor de la lista</t>
        </r>
      </text>
    </comment>
    <comment ref="F1124" authorId="2" shapeId="0" xr:uid="{5EB8371C-CFCD-40F4-A9C7-BD57ADBFC277}">
      <text>
        <r>
          <rPr>
            <sz val="11"/>
            <color theme="1"/>
            <rFont val="Calibri"/>
            <family val="2"/>
            <scheme val="minor"/>
          </rPr>
          <t>Introduzca el código SNIP</t>
        </r>
      </text>
    </comment>
    <comment ref="C1125" authorId="2" shapeId="0" xr:uid="{6871F415-1AA0-4B44-B5EA-214BAC8C06A1}">
      <text>
        <r>
          <rPr>
            <sz val="11"/>
            <color theme="1"/>
            <rFont val="Calibri"/>
            <family val="2"/>
            <scheme val="minor"/>
          </rPr>
          <t>Introduzca la fecha de inicio del proceso, en formato dd-mm-aaaa</t>
        </r>
      </text>
    </comment>
    <comment ref="F1125" authorId="2" shapeId="0" xr:uid="{5B176735-2DD6-44CA-A446-5AD3C26E44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58D749C3-4FC9-4A0D-8175-643CD683293C}">
      <text/>
    </comment>
    <comment ref="C1127" authorId="2" shapeId="0" xr:uid="{12BE6DE2-34F5-4BB4-B505-BD3DB4A331BF}">
      <text>
        <r>
          <rPr>
            <sz val="11"/>
            <color theme="1"/>
            <rFont val="Calibri"/>
            <family val="2"/>
            <scheme val="minor"/>
          </rPr>
          <t>Introduzca la fecha prevista de adjudicación, en formato dd-mm-aaaa</t>
        </r>
      </text>
    </comment>
    <comment ref="F1127" authorId="2" shapeId="0" xr:uid="{B0C9CCAF-E091-48A9-A2AC-E912FE521154}">
      <text/>
    </comment>
    <comment ref="F1128" authorId="2" shapeId="0" xr:uid="{8410E7AF-0350-410C-9CA7-75B94EAF7745}">
      <text/>
    </comment>
    <comment ref="A1130" authorId="2" shapeId="0" xr:uid="{B2CF4B1B-9A7B-467E-838F-A42D3DD66905}">
      <text>
        <r>
          <rPr>
            <sz val="11"/>
            <color theme="1"/>
            <rFont val="Calibri"/>
            <family val="2"/>
            <scheme val="minor"/>
          </rPr>
          <t>Introduzca un codigo UNSPSC</t>
        </r>
      </text>
    </comment>
    <comment ref="B1130" authorId="2" shapeId="0" xr:uid="{97698398-4027-4DED-9C78-F16B9C2B13A4}">
      <text>
        <r>
          <rPr>
            <sz val="11"/>
            <color theme="1"/>
            <rFont val="Calibri"/>
            <family val="2"/>
            <scheme val="minor"/>
          </rPr>
          <t>Descripción calculada automáticamente a partir de código del artículo</t>
        </r>
      </text>
    </comment>
    <comment ref="C1130" authorId="2" shapeId="0" xr:uid="{4D4B3E34-F0A8-43E6-937E-65F483BE6946}">
      <text>
        <r>
          <rPr>
            <sz val="11"/>
            <color theme="1"/>
            <rFont val="Calibri"/>
            <family val="2"/>
            <scheme val="minor"/>
          </rPr>
          <t>Seleccione un valor de la lista</t>
        </r>
      </text>
    </comment>
    <comment ref="D1130" authorId="2" shapeId="0" xr:uid="{9315BC03-9616-4D37-A244-06E1049E3648}">
      <text>
        <r>
          <rPr>
            <sz val="11"/>
            <color theme="1"/>
            <rFont val="Calibri"/>
            <family val="2"/>
            <scheme val="minor"/>
          </rPr>
          <t>Introduzca un número con dos decimales como máximo. Debe ser igual o mayor a la "Cantidad Real Consumida"</t>
        </r>
      </text>
    </comment>
    <comment ref="E1130" authorId="2" shapeId="0" xr:uid="{EC5894CB-EB10-4F5F-B2F0-DBFE1781A24E}">
      <text>
        <r>
          <rPr>
            <sz val="11"/>
            <color theme="1"/>
            <rFont val="Calibri"/>
            <family val="2"/>
            <scheme val="minor"/>
          </rPr>
          <t>Introduzca un número con dos decimales como máximo</t>
        </r>
      </text>
    </comment>
    <comment ref="F1130" authorId="2" shapeId="0" xr:uid="{9EB67C6C-F666-491C-8FC0-721923A41F72}">
      <text>
        <r>
          <rPr>
            <sz val="11"/>
            <color theme="1"/>
            <rFont val="Calibri"/>
            <family val="2"/>
            <scheme val="minor"/>
          </rPr>
          <t>Monto calculado automáticamente por el sistema</t>
        </r>
      </text>
    </comment>
    <comment ref="A1151" authorId="2" shapeId="0" xr:uid="{669ABA90-D279-44B5-A7FA-4B2583E3DE54}">
      <text>
        <r>
          <rPr>
            <sz val="11"/>
            <color theme="1"/>
            <rFont val="Calibri"/>
            <family val="2"/>
            <scheme val="minor"/>
          </rPr>
          <t>Introducir un texto con el nombre o referencia de la contratación</t>
        </r>
      </text>
    </comment>
    <comment ref="B1151" authorId="2" shapeId="0" xr:uid="{310DFCC0-BE75-4530-93C4-2BD65CB160D9}">
      <text>
        <r>
          <rPr>
            <sz val="11"/>
            <color theme="1"/>
            <rFont val="Calibri"/>
            <family val="2"/>
            <scheme val="minor"/>
          </rPr>
          <t>Introduzca un texto con la finalidad de la contratación</t>
        </r>
      </text>
    </comment>
    <comment ref="C1151" authorId="2" shapeId="0" xr:uid="{998CDD8B-77CE-4181-BD20-9325AA7D7D6F}">
      <text>
        <r>
          <rPr>
            <sz val="11"/>
            <color theme="1"/>
            <rFont val="Calibri"/>
            <family val="2"/>
            <scheme val="minor"/>
          </rPr>
          <t>Seleccionar un valor del listado</t>
        </r>
      </text>
    </comment>
    <comment ref="D1151" authorId="2" shapeId="0" xr:uid="{CD8CFF38-8228-4343-8FB0-9D7E26431A83}">
      <text>
        <r>
          <rPr>
            <sz val="11"/>
            <color theme="1"/>
            <rFont val="Calibri"/>
            <family val="2"/>
            <scheme val="minor"/>
          </rPr>
          <t>Seleccione el tipo de procedimiento</t>
        </r>
      </text>
    </comment>
    <comment ref="E1151" authorId="2" shapeId="0" xr:uid="{F4BB6C3A-64AB-4957-B8A7-5F3804D56479}">
      <text>
        <r>
          <rPr>
            <sz val="11"/>
            <color theme="1"/>
            <rFont val="Calibri"/>
            <family val="2"/>
            <scheme val="minor"/>
          </rPr>
          <t>Seleccione un valor de la lista</t>
        </r>
      </text>
    </comment>
    <comment ref="F1151" authorId="2" shapeId="0" xr:uid="{552EBA24-FC42-483C-90F8-50A50D60C97E}">
      <text>
        <r>
          <rPr>
            <sz val="11"/>
            <color theme="1"/>
            <rFont val="Calibri"/>
            <family val="2"/>
            <scheme val="minor"/>
          </rPr>
          <t>Introduzca el código SNIP</t>
        </r>
      </text>
    </comment>
    <comment ref="C1152" authorId="2" shapeId="0" xr:uid="{65529723-D460-4715-A20A-6DBF2B7D3B72}">
      <text>
        <r>
          <rPr>
            <sz val="11"/>
            <color theme="1"/>
            <rFont val="Calibri"/>
            <family val="2"/>
            <scheme val="minor"/>
          </rPr>
          <t>Introduzca la fecha de inicio del proceso, en formato dd-mm-aaaa</t>
        </r>
      </text>
    </comment>
    <comment ref="F1152" authorId="2" shapeId="0" xr:uid="{A9407D42-9AB6-40EF-A7F6-8BC3777FCB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xr:uid="{D347A28F-0D6D-4F60-872E-876A849F6749}">
      <text/>
    </comment>
    <comment ref="C1154" authorId="2" shapeId="0" xr:uid="{53DF297A-5454-46DD-A0A0-56E3B5214EAD}">
      <text>
        <r>
          <rPr>
            <sz val="11"/>
            <color theme="1"/>
            <rFont val="Calibri"/>
            <family val="2"/>
            <scheme val="minor"/>
          </rPr>
          <t>Introduzca la fecha prevista de adjudicación, en formato dd-mm-aaaa</t>
        </r>
      </text>
    </comment>
    <comment ref="F1154" authorId="2" shapeId="0" xr:uid="{B1AEB9FD-A2F9-4FC2-800D-63EDEAF77932}">
      <text/>
    </comment>
    <comment ref="F1155" authorId="2" shapeId="0" xr:uid="{84C6C352-413D-4275-B187-F63E8118D756}">
      <text/>
    </comment>
    <comment ref="A1157" authorId="2" shapeId="0" xr:uid="{71B30355-ABD0-4BA0-B386-43C0D4C54A5E}">
      <text>
        <r>
          <rPr>
            <sz val="11"/>
            <color theme="1"/>
            <rFont val="Calibri"/>
            <family val="2"/>
            <scheme val="minor"/>
          </rPr>
          <t>Introduzca un codigo UNSPSC</t>
        </r>
      </text>
    </comment>
    <comment ref="B1157" authorId="2" shapeId="0" xr:uid="{73129F9C-72E4-484C-85C1-25016CF399D6}">
      <text>
        <r>
          <rPr>
            <sz val="11"/>
            <color theme="1"/>
            <rFont val="Calibri"/>
            <family val="2"/>
            <scheme val="minor"/>
          </rPr>
          <t>Descripción calculada automáticamente a partir de código del artículo</t>
        </r>
      </text>
    </comment>
    <comment ref="C1157" authorId="2" shapeId="0" xr:uid="{C5A72C5A-14BF-49C6-8F65-835880E7FDD9}">
      <text>
        <r>
          <rPr>
            <sz val="11"/>
            <color theme="1"/>
            <rFont val="Calibri"/>
            <family val="2"/>
            <scheme val="minor"/>
          </rPr>
          <t>Seleccione un valor de la lista</t>
        </r>
      </text>
    </comment>
    <comment ref="D1157" authorId="2" shapeId="0" xr:uid="{3DA37D7D-5895-4ABD-8A5A-32F285CA523B}">
      <text>
        <r>
          <rPr>
            <sz val="11"/>
            <color theme="1"/>
            <rFont val="Calibri"/>
            <family val="2"/>
            <scheme val="minor"/>
          </rPr>
          <t>Introduzca un número con dos decimales como máximo. Debe ser igual o mayor a la "Cantidad Real Consumida"</t>
        </r>
      </text>
    </comment>
    <comment ref="E1157" authorId="2" shapeId="0" xr:uid="{E490CFC4-77B5-4EC1-BB8F-3D834B77F922}">
      <text>
        <r>
          <rPr>
            <sz val="11"/>
            <color theme="1"/>
            <rFont val="Calibri"/>
            <family val="2"/>
            <scheme val="minor"/>
          </rPr>
          <t>Introduzca un número con dos decimales como máximo</t>
        </r>
      </text>
    </comment>
    <comment ref="F1157" authorId="2" shapeId="0" xr:uid="{7E5F9B4F-1A83-4FA3-B8B8-ED0FE7FE7432}">
      <text>
        <r>
          <rPr>
            <sz val="11"/>
            <color theme="1"/>
            <rFont val="Calibri"/>
            <family val="2"/>
            <scheme val="minor"/>
          </rPr>
          <t>Monto calculado automáticamente por el sistema</t>
        </r>
      </text>
    </comment>
    <comment ref="A1171" authorId="2" shapeId="0" xr:uid="{20A8E62E-484E-4C4B-B17E-8142D7A47A2F}">
      <text>
        <r>
          <rPr>
            <sz val="11"/>
            <color theme="1"/>
            <rFont val="Calibri"/>
            <family val="2"/>
            <scheme val="minor"/>
          </rPr>
          <t>Introducir un texto con el nombre o referencia de la contratación</t>
        </r>
      </text>
    </comment>
    <comment ref="B1171" authorId="2" shapeId="0" xr:uid="{AF47DB38-0D70-40B9-9DE4-153180AE8FDA}">
      <text>
        <r>
          <rPr>
            <sz val="11"/>
            <color theme="1"/>
            <rFont val="Calibri"/>
            <family val="2"/>
            <scheme val="minor"/>
          </rPr>
          <t>Introduzca un texto con la finalidad de la contratación</t>
        </r>
      </text>
    </comment>
    <comment ref="C1171" authorId="2" shapeId="0" xr:uid="{7D7210AF-37C7-44FB-A9A5-367DC3BA0462}">
      <text>
        <r>
          <rPr>
            <sz val="11"/>
            <color theme="1"/>
            <rFont val="Calibri"/>
            <family val="2"/>
            <scheme val="minor"/>
          </rPr>
          <t>Seleccionar un valor del listado</t>
        </r>
      </text>
    </comment>
    <comment ref="D1171" authorId="2" shapeId="0" xr:uid="{229A0873-688B-445F-88B4-0A118EB3A1B7}">
      <text>
        <r>
          <rPr>
            <sz val="11"/>
            <color theme="1"/>
            <rFont val="Calibri"/>
            <family val="2"/>
            <scheme val="minor"/>
          </rPr>
          <t>Seleccione el tipo de procedimiento</t>
        </r>
      </text>
    </comment>
    <comment ref="E1171" authorId="2" shapeId="0" xr:uid="{8BC2D22E-04E4-458B-AE48-66D3811A48E7}">
      <text>
        <r>
          <rPr>
            <sz val="11"/>
            <color theme="1"/>
            <rFont val="Calibri"/>
            <family val="2"/>
            <scheme val="minor"/>
          </rPr>
          <t>Seleccione un valor de la lista</t>
        </r>
      </text>
    </comment>
    <comment ref="F1171" authorId="2" shapeId="0" xr:uid="{921F8CBE-C920-4263-AB34-2FBCA9D2BF81}">
      <text>
        <r>
          <rPr>
            <sz val="11"/>
            <color theme="1"/>
            <rFont val="Calibri"/>
            <family val="2"/>
            <scheme val="minor"/>
          </rPr>
          <t>Introduzca el código SNIP</t>
        </r>
      </text>
    </comment>
    <comment ref="C1172" authorId="2" shapeId="0" xr:uid="{27DBC82A-D3EB-4536-8E9D-1AC24966A776}">
      <text>
        <r>
          <rPr>
            <sz val="11"/>
            <color theme="1"/>
            <rFont val="Calibri"/>
            <family val="2"/>
            <scheme val="minor"/>
          </rPr>
          <t>Introduzca la fecha de inicio del proceso, en formato dd-mm-aaaa</t>
        </r>
      </text>
    </comment>
    <comment ref="F1172" authorId="2" shapeId="0" xr:uid="{D6FA6323-6920-460F-A229-3FFED421A0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2" shapeId="0" xr:uid="{2A0C1D68-CBA2-4EDF-93D8-E98ACDD1F1C9}">
      <text/>
    </comment>
    <comment ref="C1174" authorId="2" shapeId="0" xr:uid="{BD9FA4E3-40D1-4479-A847-D17E7CEE1383}">
      <text>
        <r>
          <rPr>
            <sz val="11"/>
            <color theme="1"/>
            <rFont val="Calibri"/>
            <family val="2"/>
            <scheme val="minor"/>
          </rPr>
          <t>Introduzca la fecha prevista de adjudicación, en formato dd-mm-aaaa</t>
        </r>
      </text>
    </comment>
    <comment ref="F1174" authorId="2" shapeId="0" xr:uid="{7D076803-1BF8-402B-A1B9-85C008463C92}">
      <text/>
    </comment>
    <comment ref="F1175" authorId="2" shapeId="0" xr:uid="{A16365B1-FC58-4190-9F68-131F02645AEB}">
      <text/>
    </comment>
    <comment ref="A1177" authorId="2" shapeId="0" xr:uid="{0997432A-00DE-41B5-93CB-E9BCABE322C3}">
      <text>
        <r>
          <rPr>
            <sz val="11"/>
            <color theme="1"/>
            <rFont val="Calibri"/>
            <family val="2"/>
            <scheme val="minor"/>
          </rPr>
          <t>Introduzca un codigo UNSPSC</t>
        </r>
      </text>
    </comment>
    <comment ref="B1177" authorId="2" shapeId="0" xr:uid="{E33BF6CF-FB5D-4BD1-BCDA-ECA0E8D950B6}">
      <text>
        <r>
          <rPr>
            <sz val="11"/>
            <color theme="1"/>
            <rFont val="Calibri"/>
            <family val="2"/>
            <scheme val="minor"/>
          </rPr>
          <t>Descripción calculada automáticamente a partir de código del artículo</t>
        </r>
      </text>
    </comment>
    <comment ref="C1177" authorId="2" shapeId="0" xr:uid="{B3360EB1-36D8-48BD-B55F-5DFC5F09335A}">
      <text>
        <r>
          <rPr>
            <sz val="11"/>
            <color theme="1"/>
            <rFont val="Calibri"/>
            <family val="2"/>
            <scheme val="minor"/>
          </rPr>
          <t>Seleccione un valor de la lista</t>
        </r>
      </text>
    </comment>
    <comment ref="D1177" authorId="2" shapeId="0" xr:uid="{16F3EC6C-53A2-400A-8C0F-AB4BDCA92937}">
      <text>
        <r>
          <rPr>
            <sz val="11"/>
            <color theme="1"/>
            <rFont val="Calibri"/>
            <family val="2"/>
            <scheme val="minor"/>
          </rPr>
          <t>Introduzca un número con dos decimales como máximo. Debe ser igual o mayor a la "Cantidad Real Consumida"</t>
        </r>
      </text>
    </comment>
    <comment ref="E1177" authorId="2" shapeId="0" xr:uid="{12F8E7D0-0406-427D-BED4-1D9FB4422662}">
      <text>
        <r>
          <rPr>
            <sz val="11"/>
            <color theme="1"/>
            <rFont val="Calibri"/>
            <family val="2"/>
            <scheme val="minor"/>
          </rPr>
          <t>Introduzca un número con dos decimales como máximo</t>
        </r>
      </text>
    </comment>
    <comment ref="F1177" authorId="2" shapeId="0" xr:uid="{EDA02A76-A92F-4EA7-81D4-667A2BA19760}">
      <text>
        <r>
          <rPr>
            <sz val="11"/>
            <color theme="1"/>
            <rFont val="Calibri"/>
            <family val="2"/>
            <scheme val="minor"/>
          </rPr>
          <t>Monto calculado automáticamente por el sistema</t>
        </r>
      </text>
    </comment>
    <comment ref="A1186" authorId="2" shapeId="0" xr:uid="{CCC3E1AB-B90B-43DC-9918-FB68A59C2DB8}">
      <text>
        <r>
          <rPr>
            <sz val="11"/>
            <color theme="1"/>
            <rFont val="Calibri"/>
            <family val="2"/>
            <scheme val="minor"/>
          </rPr>
          <t>Introducir un texto con el nombre o referencia de la contratación</t>
        </r>
      </text>
    </comment>
    <comment ref="B1186" authorId="2" shapeId="0" xr:uid="{35451BC2-5A23-4382-9A71-B9A33488AC99}">
      <text>
        <r>
          <rPr>
            <sz val="11"/>
            <color theme="1"/>
            <rFont val="Calibri"/>
            <family val="2"/>
            <scheme val="minor"/>
          </rPr>
          <t>Introduzca un texto con la finalidad de la contratación</t>
        </r>
      </text>
    </comment>
    <comment ref="C1186" authorId="2" shapeId="0" xr:uid="{5BE6C725-BAA6-4E7C-A475-E717F2D247BA}">
      <text>
        <r>
          <rPr>
            <sz val="11"/>
            <color theme="1"/>
            <rFont val="Calibri"/>
            <family val="2"/>
            <scheme val="minor"/>
          </rPr>
          <t>Seleccionar un valor del listado</t>
        </r>
      </text>
    </comment>
    <comment ref="D1186" authorId="2" shapeId="0" xr:uid="{947EC3C2-6113-4BAF-B651-5749872F47A7}">
      <text>
        <r>
          <rPr>
            <sz val="11"/>
            <color theme="1"/>
            <rFont val="Calibri"/>
            <family val="2"/>
            <scheme val="minor"/>
          </rPr>
          <t>Seleccione el tipo de procedimiento</t>
        </r>
      </text>
    </comment>
    <comment ref="E1186" authorId="2" shapeId="0" xr:uid="{00113F84-166B-441F-AD1B-4589DE0F70F7}">
      <text>
        <r>
          <rPr>
            <sz val="11"/>
            <color theme="1"/>
            <rFont val="Calibri"/>
            <family val="2"/>
            <scheme val="minor"/>
          </rPr>
          <t>Seleccione un valor de la lista</t>
        </r>
      </text>
    </comment>
    <comment ref="F1186" authorId="2" shapeId="0" xr:uid="{0DCF32E6-3579-4806-ABED-E3BC0815FFAA}">
      <text>
        <r>
          <rPr>
            <sz val="11"/>
            <color theme="1"/>
            <rFont val="Calibri"/>
            <family val="2"/>
            <scheme val="minor"/>
          </rPr>
          <t>Introduzca el código SNIP</t>
        </r>
      </text>
    </comment>
    <comment ref="C1187" authorId="2" shapeId="0" xr:uid="{015B9149-45AE-46CD-9BB2-8DB6651DEFCA}">
      <text>
        <r>
          <rPr>
            <sz val="11"/>
            <color theme="1"/>
            <rFont val="Calibri"/>
            <family val="2"/>
            <scheme val="minor"/>
          </rPr>
          <t>Introduzca la fecha de inicio del proceso, en formato dd-mm-aaaa</t>
        </r>
      </text>
    </comment>
    <comment ref="F1187" authorId="2" shapeId="0" xr:uid="{CCE6EAC5-DEA6-480F-8979-37C8388B6B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2" shapeId="0" xr:uid="{8E1A230E-8F6F-4617-BB1C-03F8D574EC72}">
      <text/>
    </comment>
    <comment ref="C1189" authorId="2" shapeId="0" xr:uid="{D8B61D73-E0EA-41B9-A5C8-DADD20E6DE8A}">
      <text>
        <r>
          <rPr>
            <sz val="11"/>
            <color theme="1"/>
            <rFont val="Calibri"/>
            <family val="2"/>
            <scheme val="minor"/>
          </rPr>
          <t>Introduzca la fecha prevista de adjudicación, en formato dd-mm-aaaa</t>
        </r>
      </text>
    </comment>
    <comment ref="F1189" authorId="2" shapeId="0" xr:uid="{7749551B-4119-43CC-BA49-B0279BF3E963}">
      <text/>
    </comment>
    <comment ref="F1190" authorId="2" shapeId="0" xr:uid="{2A41ED3E-E72E-474F-99EE-D0B1765544A1}">
      <text/>
    </comment>
    <comment ref="A1192" authorId="2" shapeId="0" xr:uid="{7692C590-6F37-4FE1-BD1B-B1735A1B63FD}">
      <text>
        <r>
          <rPr>
            <sz val="11"/>
            <color theme="1"/>
            <rFont val="Calibri"/>
            <family val="2"/>
            <scheme val="minor"/>
          </rPr>
          <t>Introduzca un codigo UNSPSC</t>
        </r>
      </text>
    </comment>
    <comment ref="B1192" authorId="2" shapeId="0" xr:uid="{4213AF84-A9DD-4778-97D9-58F5AE1B0B8D}">
      <text>
        <r>
          <rPr>
            <sz val="11"/>
            <color theme="1"/>
            <rFont val="Calibri"/>
            <family val="2"/>
            <scheme val="minor"/>
          </rPr>
          <t>Descripción calculada automáticamente a partir de código del artículo</t>
        </r>
      </text>
    </comment>
    <comment ref="C1192" authorId="2" shapeId="0" xr:uid="{1F0A581B-6153-46AB-85EB-5057912CFF13}">
      <text>
        <r>
          <rPr>
            <sz val="11"/>
            <color theme="1"/>
            <rFont val="Calibri"/>
            <family val="2"/>
            <scheme val="minor"/>
          </rPr>
          <t>Seleccione un valor de la lista</t>
        </r>
      </text>
    </comment>
    <comment ref="D1192" authorId="2" shapeId="0" xr:uid="{D9737836-D8CC-4C6B-AA3C-C82F3B2AD075}">
      <text>
        <r>
          <rPr>
            <sz val="11"/>
            <color theme="1"/>
            <rFont val="Calibri"/>
            <family val="2"/>
            <scheme val="minor"/>
          </rPr>
          <t>Introduzca un número con dos decimales como máximo. Debe ser igual o mayor a la "Cantidad Real Consumida"</t>
        </r>
      </text>
    </comment>
    <comment ref="E1192" authorId="2" shapeId="0" xr:uid="{2F2E4FAB-03FA-485B-B9A7-1EF65ACE1F9E}">
      <text>
        <r>
          <rPr>
            <sz val="11"/>
            <color theme="1"/>
            <rFont val="Calibri"/>
            <family val="2"/>
            <scheme val="minor"/>
          </rPr>
          <t>Introduzca un número con dos decimales como máximo</t>
        </r>
      </text>
    </comment>
    <comment ref="F1192" authorId="2" shapeId="0" xr:uid="{452923CE-DC52-48FD-9429-E2404A1A4939}">
      <text>
        <r>
          <rPr>
            <sz val="11"/>
            <color theme="1"/>
            <rFont val="Calibri"/>
            <family val="2"/>
            <scheme val="minor"/>
          </rPr>
          <t>Monto calculado automáticamente por el sistema</t>
        </r>
      </text>
    </comment>
    <comment ref="A1197" authorId="2" shapeId="0" xr:uid="{AEBDC14A-49D5-44DC-870A-AE61EC12FC5D}">
      <text>
        <r>
          <rPr>
            <sz val="11"/>
            <color theme="1"/>
            <rFont val="Calibri"/>
            <family val="2"/>
            <scheme val="minor"/>
          </rPr>
          <t>Introducir un texto con el nombre o referencia de la contratación</t>
        </r>
      </text>
    </comment>
    <comment ref="B1197" authorId="2" shapeId="0" xr:uid="{D4BB41D0-A6C8-4E4B-9473-2F03B7DF53BB}">
      <text>
        <r>
          <rPr>
            <sz val="11"/>
            <color theme="1"/>
            <rFont val="Calibri"/>
            <family val="2"/>
            <scheme val="minor"/>
          </rPr>
          <t>Introduzca un texto con la finalidad de la contratación</t>
        </r>
      </text>
    </comment>
    <comment ref="C1197" authorId="2" shapeId="0" xr:uid="{3428B68F-87F5-4FC2-877B-FC8AE8CD1527}">
      <text>
        <r>
          <rPr>
            <sz val="11"/>
            <color theme="1"/>
            <rFont val="Calibri"/>
            <family val="2"/>
            <scheme val="minor"/>
          </rPr>
          <t>Seleccionar un valor del listado</t>
        </r>
      </text>
    </comment>
    <comment ref="D1197" authorId="2" shapeId="0" xr:uid="{06088086-1130-4F1C-80C3-E217CC36E432}">
      <text>
        <r>
          <rPr>
            <sz val="11"/>
            <color theme="1"/>
            <rFont val="Calibri"/>
            <family val="2"/>
            <scheme val="minor"/>
          </rPr>
          <t>Seleccione el tipo de procedimiento</t>
        </r>
      </text>
    </comment>
    <comment ref="E1197" authorId="2" shapeId="0" xr:uid="{E3DC64BF-174D-458D-9B2B-4DC87AF9BF23}">
      <text>
        <r>
          <rPr>
            <sz val="11"/>
            <color theme="1"/>
            <rFont val="Calibri"/>
            <family val="2"/>
            <scheme val="minor"/>
          </rPr>
          <t>Seleccione un valor de la lista</t>
        </r>
      </text>
    </comment>
    <comment ref="F1197" authorId="2" shapeId="0" xr:uid="{3F19E734-69C4-45EE-A1DA-6BA3C228A54E}">
      <text>
        <r>
          <rPr>
            <sz val="11"/>
            <color theme="1"/>
            <rFont val="Calibri"/>
            <family val="2"/>
            <scheme val="minor"/>
          </rPr>
          <t>Introduzca el código SNIP</t>
        </r>
      </text>
    </comment>
    <comment ref="C1198" authorId="2" shapeId="0" xr:uid="{88026808-7521-4835-B3F3-2AD2FE875FF4}">
      <text>
        <r>
          <rPr>
            <sz val="11"/>
            <color theme="1"/>
            <rFont val="Calibri"/>
            <family val="2"/>
            <scheme val="minor"/>
          </rPr>
          <t>Introduzca la fecha de inicio del proceso, en formato dd-mm-aaaa</t>
        </r>
      </text>
    </comment>
    <comment ref="F1198" authorId="2" shapeId="0" xr:uid="{BD82CB80-F377-4A48-B342-0240AD9C8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2" shapeId="0" xr:uid="{78484C6B-06C5-41C3-8C7B-4933F22E0AAA}">
      <text/>
    </comment>
    <comment ref="C1200" authorId="2" shapeId="0" xr:uid="{AA14977D-30AE-40E3-BFD8-6373109F3575}">
      <text>
        <r>
          <rPr>
            <sz val="11"/>
            <color theme="1"/>
            <rFont val="Calibri"/>
            <family val="2"/>
            <scheme val="minor"/>
          </rPr>
          <t>Introduzca la fecha prevista de adjudicación, en formato dd-mm-aaaa</t>
        </r>
      </text>
    </comment>
    <comment ref="F1200" authorId="2" shapeId="0" xr:uid="{A304F2D8-46FE-4E14-8314-89A53FEC0A64}">
      <text/>
    </comment>
    <comment ref="F1201" authorId="2" shapeId="0" xr:uid="{0764A94F-AC1E-4F43-918A-DA23C803110B}">
      <text/>
    </comment>
    <comment ref="A1203" authorId="2" shapeId="0" xr:uid="{E3EDB014-4FCE-4DCF-B8FB-44F48EAC9DFB}">
      <text>
        <r>
          <rPr>
            <sz val="11"/>
            <color theme="1"/>
            <rFont val="Calibri"/>
            <family val="2"/>
            <scheme val="minor"/>
          </rPr>
          <t>Introduzca un codigo UNSPSC</t>
        </r>
      </text>
    </comment>
    <comment ref="B1203" authorId="2" shapeId="0" xr:uid="{225EE217-A562-4D48-A742-1E860A9817DE}">
      <text>
        <r>
          <rPr>
            <sz val="11"/>
            <color theme="1"/>
            <rFont val="Calibri"/>
            <family val="2"/>
            <scheme val="minor"/>
          </rPr>
          <t>Descripción calculada automáticamente a partir de código del artículo</t>
        </r>
      </text>
    </comment>
    <comment ref="C1203" authorId="2" shapeId="0" xr:uid="{F65532BE-BB59-4B1F-A71D-6A01164DE46B}">
      <text>
        <r>
          <rPr>
            <sz val="11"/>
            <color theme="1"/>
            <rFont val="Calibri"/>
            <family val="2"/>
            <scheme val="minor"/>
          </rPr>
          <t>Seleccione un valor de la lista</t>
        </r>
      </text>
    </comment>
    <comment ref="D1203" authorId="2" shapeId="0" xr:uid="{2F60E737-F524-4E96-AA9A-5C7CF41CCB59}">
      <text>
        <r>
          <rPr>
            <sz val="11"/>
            <color theme="1"/>
            <rFont val="Calibri"/>
            <family val="2"/>
            <scheme val="minor"/>
          </rPr>
          <t>Introduzca un número con dos decimales como máximo. Debe ser igual o mayor a la "Cantidad Real Consumida"</t>
        </r>
      </text>
    </comment>
    <comment ref="E1203" authorId="2" shapeId="0" xr:uid="{A47ACF3D-C38F-4EF7-98E4-F876F0DD02BA}">
      <text>
        <r>
          <rPr>
            <sz val="11"/>
            <color theme="1"/>
            <rFont val="Calibri"/>
            <family val="2"/>
            <scheme val="minor"/>
          </rPr>
          <t>Introduzca un número con dos decimales como máximo</t>
        </r>
      </text>
    </comment>
    <comment ref="F1203" authorId="2" shapeId="0" xr:uid="{D9436E35-7B86-4348-8BD4-C926DE2A8FC3}">
      <text>
        <r>
          <rPr>
            <sz val="11"/>
            <color theme="1"/>
            <rFont val="Calibri"/>
            <family val="2"/>
            <scheme val="minor"/>
          </rPr>
          <t>Monto calculado automáticamente por el sistema</t>
        </r>
      </text>
    </comment>
    <comment ref="A1208" authorId="2" shapeId="0" xr:uid="{F78CAFE9-D8B9-4A69-BC8A-B627082BF0B9}">
      <text>
        <r>
          <rPr>
            <sz val="11"/>
            <color theme="1"/>
            <rFont val="Calibri"/>
            <family val="2"/>
            <scheme val="minor"/>
          </rPr>
          <t>Introducir un texto con el nombre o referencia de la contratación</t>
        </r>
      </text>
    </comment>
    <comment ref="B1208" authorId="2" shapeId="0" xr:uid="{82DE6928-053F-4135-976D-AC9B4B2CA93F}">
      <text>
        <r>
          <rPr>
            <sz val="11"/>
            <color theme="1"/>
            <rFont val="Calibri"/>
            <family val="2"/>
            <scheme val="minor"/>
          </rPr>
          <t>Introduzca un texto con la finalidad de la contratación</t>
        </r>
      </text>
    </comment>
    <comment ref="C1208" authorId="2" shapeId="0" xr:uid="{E9990602-A5D5-47C6-A006-572461805269}">
      <text>
        <r>
          <rPr>
            <sz val="11"/>
            <color theme="1"/>
            <rFont val="Calibri"/>
            <family val="2"/>
            <scheme val="minor"/>
          </rPr>
          <t>Seleccionar un valor del listado</t>
        </r>
      </text>
    </comment>
    <comment ref="D1208" authorId="2" shapeId="0" xr:uid="{3D7D2845-0102-4951-B036-6F2F3BF4CB8D}">
      <text>
        <r>
          <rPr>
            <sz val="11"/>
            <color theme="1"/>
            <rFont val="Calibri"/>
            <family val="2"/>
            <scheme val="minor"/>
          </rPr>
          <t>Seleccione el tipo de procedimiento</t>
        </r>
      </text>
    </comment>
    <comment ref="E1208" authorId="2" shapeId="0" xr:uid="{F08FCA55-E110-4F6D-90AF-1E97A4A5A247}">
      <text>
        <r>
          <rPr>
            <sz val="11"/>
            <color theme="1"/>
            <rFont val="Calibri"/>
            <family val="2"/>
            <scheme val="minor"/>
          </rPr>
          <t>Seleccione un valor de la lista</t>
        </r>
      </text>
    </comment>
    <comment ref="F1208" authorId="2" shapeId="0" xr:uid="{1BA6FFEF-1582-4FEB-A7AA-0DFE3A0D61CF}">
      <text>
        <r>
          <rPr>
            <sz val="11"/>
            <color theme="1"/>
            <rFont val="Calibri"/>
            <family val="2"/>
            <scheme val="minor"/>
          </rPr>
          <t>Introduzca el código SNIP</t>
        </r>
      </text>
    </comment>
    <comment ref="C1209" authorId="2" shapeId="0" xr:uid="{D52B42DB-7347-4277-BD35-42A7C7BC9E7A}">
      <text>
        <r>
          <rPr>
            <sz val="11"/>
            <color theme="1"/>
            <rFont val="Calibri"/>
            <family val="2"/>
            <scheme val="minor"/>
          </rPr>
          <t>Introduzca la fecha de inicio del proceso, en formato dd-mm-aaaa</t>
        </r>
      </text>
    </comment>
    <comment ref="F1209" authorId="2" shapeId="0" xr:uid="{C3C893C7-704D-4F22-9B43-2A624870F8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xr:uid="{00172A72-733F-4D89-8AB9-2448D5BD4A7A}">
      <text/>
    </comment>
    <comment ref="C1211" authorId="2" shapeId="0" xr:uid="{7DCCC54D-E5DF-41DE-8B92-99AED7F00033}">
      <text>
        <r>
          <rPr>
            <sz val="11"/>
            <color theme="1"/>
            <rFont val="Calibri"/>
            <family val="2"/>
            <scheme val="minor"/>
          </rPr>
          <t>Introduzca la fecha prevista de adjudicación, en formato dd-mm-aaaa</t>
        </r>
      </text>
    </comment>
    <comment ref="F1211" authorId="2" shapeId="0" xr:uid="{80C42BEB-7756-4DA1-B862-DD11D7DD7DBA}">
      <text/>
    </comment>
    <comment ref="F1212" authorId="2" shapeId="0" xr:uid="{5CB98838-6DA8-49F8-AD56-F328494CDB51}">
      <text/>
    </comment>
    <comment ref="A1214" authorId="2" shapeId="0" xr:uid="{A3D64838-C8CC-419D-9F90-2B179567A327}">
      <text>
        <r>
          <rPr>
            <sz val="11"/>
            <color theme="1"/>
            <rFont val="Calibri"/>
            <family val="2"/>
            <scheme val="minor"/>
          </rPr>
          <t>Introduzca un codigo UNSPSC</t>
        </r>
      </text>
    </comment>
    <comment ref="B1214" authorId="2" shapeId="0" xr:uid="{A81D1F3B-DF64-4866-8E0E-473983EB17F4}">
      <text>
        <r>
          <rPr>
            <sz val="11"/>
            <color theme="1"/>
            <rFont val="Calibri"/>
            <family val="2"/>
            <scheme val="minor"/>
          </rPr>
          <t>Descripción calculada automáticamente a partir de código del artículo</t>
        </r>
      </text>
    </comment>
    <comment ref="C1214" authorId="2" shapeId="0" xr:uid="{B7461207-B65B-4213-B62C-2A2443DEAAF7}">
      <text>
        <r>
          <rPr>
            <sz val="11"/>
            <color theme="1"/>
            <rFont val="Calibri"/>
            <family val="2"/>
            <scheme val="minor"/>
          </rPr>
          <t>Seleccione un valor de la lista</t>
        </r>
      </text>
    </comment>
    <comment ref="D1214" authorId="2" shapeId="0" xr:uid="{BA0DD429-3486-4FDC-967F-902E4AEF0A15}">
      <text>
        <r>
          <rPr>
            <sz val="11"/>
            <color theme="1"/>
            <rFont val="Calibri"/>
            <family val="2"/>
            <scheme val="minor"/>
          </rPr>
          <t>Introduzca un número con dos decimales como máximo. Debe ser igual o mayor a la "Cantidad Real Consumida"</t>
        </r>
      </text>
    </comment>
    <comment ref="E1214" authorId="2" shapeId="0" xr:uid="{88605187-F369-4ED2-BE5E-5595F1DEB89B}">
      <text>
        <r>
          <rPr>
            <sz val="11"/>
            <color theme="1"/>
            <rFont val="Calibri"/>
            <family val="2"/>
            <scheme val="minor"/>
          </rPr>
          <t>Introduzca un número con dos decimales como máximo</t>
        </r>
      </text>
    </comment>
    <comment ref="F1214" authorId="2" shapeId="0" xr:uid="{EF6DCD3B-EC32-489E-B38F-2FCFC0DF4D30}">
      <text>
        <r>
          <rPr>
            <sz val="11"/>
            <color theme="1"/>
            <rFont val="Calibri"/>
            <family val="2"/>
            <scheme val="minor"/>
          </rPr>
          <t>Monto calculado automáticamente por el sistema</t>
        </r>
      </text>
    </comment>
    <comment ref="A1221" authorId="2" shapeId="0" xr:uid="{12EFF5D0-7EB7-4D2B-B259-B1500910E889}">
      <text>
        <r>
          <rPr>
            <sz val="11"/>
            <color theme="1"/>
            <rFont val="Calibri"/>
            <family val="2"/>
            <scheme val="minor"/>
          </rPr>
          <t>Introducir un texto con el nombre o referencia de la contratación</t>
        </r>
      </text>
    </comment>
    <comment ref="B1221" authorId="2" shapeId="0" xr:uid="{D28C9450-14B4-41F6-B533-0569863F7C0A}">
      <text>
        <r>
          <rPr>
            <sz val="11"/>
            <color theme="1"/>
            <rFont val="Calibri"/>
            <family val="2"/>
            <scheme val="minor"/>
          </rPr>
          <t>Introduzca un texto con la finalidad de la contratación</t>
        </r>
      </text>
    </comment>
    <comment ref="C1221" authorId="2" shapeId="0" xr:uid="{2FFB9B8C-5D53-4B9C-BC59-57062E9BEC32}">
      <text>
        <r>
          <rPr>
            <sz val="11"/>
            <color theme="1"/>
            <rFont val="Calibri"/>
            <family val="2"/>
            <scheme val="minor"/>
          </rPr>
          <t>Seleccionar un valor del listado</t>
        </r>
      </text>
    </comment>
    <comment ref="D1221" authorId="2" shapeId="0" xr:uid="{81F4400F-E5EC-42C5-8E57-6F023022474A}">
      <text>
        <r>
          <rPr>
            <sz val="11"/>
            <color theme="1"/>
            <rFont val="Calibri"/>
            <family val="2"/>
            <scheme val="minor"/>
          </rPr>
          <t>Seleccione el tipo de procedimiento</t>
        </r>
      </text>
    </comment>
    <comment ref="E1221" authorId="2" shapeId="0" xr:uid="{6C5250F5-9AA3-4DAE-950E-D1528CB1D8B9}">
      <text>
        <r>
          <rPr>
            <sz val="11"/>
            <color theme="1"/>
            <rFont val="Calibri"/>
            <family val="2"/>
            <scheme val="minor"/>
          </rPr>
          <t>Seleccione un valor de la lista</t>
        </r>
      </text>
    </comment>
    <comment ref="F1221" authorId="2" shapeId="0" xr:uid="{7C2ED729-079F-4AB1-A606-44E14C06C7B2}">
      <text>
        <r>
          <rPr>
            <sz val="11"/>
            <color theme="1"/>
            <rFont val="Calibri"/>
            <family val="2"/>
            <scheme val="minor"/>
          </rPr>
          <t>Introduzca el código SNIP</t>
        </r>
      </text>
    </comment>
    <comment ref="C1222" authorId="2" shapeId="0" xr:uid="{52AB621A-C7A9-4333-A19C-1890F48CFB0E}">
      <text>
        <r>
          <rPr>
            <sz val="11"/>
            <color theme="1"/>
            <rFont val="Calibri"/>
            <family val="2"/>
            <scheme val="minor"/>
          </rPr>
          <t>Introduzca la fecha de inicio del proceso, en formato dd-mm-aaaa</t>
        </r>
      </text>
    </comment>
    <comment ref="F1222" authorId="2" shapeId="0" xr:uid="{1472F26E-56D5-4325-BBDA-BC5A2CEAA8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2" shapeId="0" xr:uid="{25899284-B561-4EC5-94F9-DDE9D9215E3D}">
      <text/>
    </comment>
    <comment ref="C1224" authorId="2" shapeId="0" xr:uid="{5E57623E-D926-417A-8D32-9AA3B8264CA4}">
      <text>
        <r>
          <rPr>
            <sz val="11"/>
            <color theme="1"/>
            <rFont val="Calibri"/>
            <family val="2"/>
            <scheme val="minor"/>
          </rPr>
          <t>Introduzca la fecha prevista de adjudicación, en formato dd-mm-aaaa</t>
        </r>
      </text>
    </comment>
    <comment ref="F1224" authorId="2" shapeId="0" xr:uid="{569F9648-87AF-4B1E-8845-9EB5D3292132}">
      <text/>
    </comment>
    <comment ref="F1225" authorId="2" shapeId="0" xr:uid="{2E863CF9-218E-4CA8-9446-66799C6319C3}">
      <text/>
    </comment>
    <comment ref="A1227" authorId="2" shapeId="0" xr:uid="{49176453-D364-481B-A648-8CD1E957F589}">
      <text>
        <r>
          <rPr>
            <sz val="11"/>
            <color theme="1"/>
            <rFont val="Calibri"/>
            <family val="2"/>
            <scheme val="minor"/>
          </rPr>
          <t>Introduzca un codigo UNSPSC</t>
        </r>
      </text>
    </comment>
    <comment ref="B1227" authorId="2" shapeId="0" xr:uid="{A11B75C7-55FE-4484-B248-62E98B50A1A0}">
      <text>
        <r>
          <rPr>
            <sz val="11"/>
            <color theme="1"/>
            <rFont val="Calibri"/>
            <family val="2"/>
            <scheme val="minor"/>
          </rPr>
          <t>Descripción calculada automáticamente a partir de código del artículo</t>
        </r>
      </text>
    </comment>
    <comment ref="C1227" authorId="2" shapeId="0" xr:uid="{8E8B371E-9BAB-4434-8A85-45FFC357FDEB}">
      <text>
        <r>
          <rPr>
            <sz val="11"/>
            <color theme="1"/>
            <rFont val="Calibri"/>
            <family val="2"/>
            <scheme val="minor"/>
          </rPr>
          <t>Seleccione un valor de la lista</t>
        </r>
      </text>
    </comment>
    <comment ref="D1227" authorId="2" shapeId="0" xr:uid="{17E2C143-ECE0-4BE8-B519-2486D7E0E146}">
      <text>
        <r>
          <rPr>
            <sz val="11"/>
            <color theme="1"/>
            <rFont val="Calibri"/>
            <family val="2"/>
            <scheme val="minor"/>
          </rPr>
          <t>Introduzca un número con dos decimales como máximo. Debe ser igual o mayor a la "Cantidad Real Consumida"</t>
        </r>
      </text>
    </comment>
    <comment ref="E1227" authorId="2" shapeId="0" xr:uid="{189A77FA-6426-4245-AF8C-B3272277E02D}">
      <text>
        <r>
          <rPr>
            <sz val="11"/>
            <color theme="1"/>
            <rFont val="Calibri"/>
            <family val="2"/>
            <scheme val="minor"/>
          </rPr>
          <t>Introduzca un número con dos decimales como máximo</t>
        </r>
      </text>
    </comment>
    <comment ref="F1227" authorId="2" shapeId="0" xr:uid="{9C05926B-9F71-453A-90B8-313A963F9E96}">
      <text>
        <r>
          <rPr>
            <sz val="11"/>
            <color theme="1"/>
            <rFont val="Calibri"/>
            <family val="2"/>
            <scheme val="minor"/>
          </rPr>
          <t>Monto calculado automáticamente por el sistema</t>
        </r>
      </text>
    </comment>
    <comment ref="A1233" authorId="2" shapeId="0" xr:uid="{2376C786-8E6A-45D8-AB9B-9B9CA19A5910}">
      <text>
        <r>
          <rPr>
            <sz val="11"/>
            <color theme="1"/>
            <rFont val="Calibri"/>
            <family val="2"/>
            <scheme val="minor"/>
          </rPr>
          <t>Introducir un texto con el nombre o referencia de la contratación</t>
        </r>
      </text>
    </comment>
    <comment ref="B1233" authorId="2" shapeId="0" xr:uid="{543674ED-B7CE-4B8C-AF0D-6C99226D8828}">
      <text>
        <r>
          <rPr>
            <sz val="11"/>
            <color theme="1"/>
            <rFont val="Calibri"/>
            <family val="2"/>
            <scheme val="minor"/>
          </rPr>
          <t>Introduzca un texto con la finalidad de la contratación</t>
        </r>
      </text>
    </comment>
    <comment ref="C1233" authorId="2" shapeId="0" xr:uid="{E35D49AE-AFAB-44C7-83E7-EE8DFAD19BCB}">
      <text>
        <r>
          <rPr>
            <sz val="11"/>
            <color theme="1"/>
            <rFont val="Calibri"/>
            <family val="2"/>
            <scheme val="minor"/>
          </rPr>
          <t>Seleccionar un valor del listado</t>
        </r>
      </text>
    </comment>
    <comment ref="D1233" authorId="2" shapeId="0" xr:uid="{8370EBAE-B5D5-4E98-8BD6-37325DCDF6B6}">
      <text>
        <r>
          <rPr>
            <sz val="11"/>
            <color theme="1"/>
            <rFont val="Calibri"/>
            <family val="2"/>
            <scheme val="minor"/>
          </rPr>
          <t>Seleccione el tipo de procedimiento</t>
        </r>
      </text>
    </comment>
    <comment ref="E1233" authorId="2" shapeId="0" xr:uid="{747A21DA-A74E-4CC9-B985-86010FAA3D6C}">
      <text>
        <r>
          <rPr>
            <sz val="11"/>
            <color theme="1"/>
            <rFont val="Calibri"/>
            <family val="2"/>
            <scheme val="minor"/>
          </rPr>
          <t>Seleccione un valor de la lista</t>
        </r>
      </text>
    </comment>
    <comment ref="F1233" authorId="2" shapeId="0" xr:uid="{526BE059-BE1D-4121-B92E-A70FE0E78F86}">
      <text>
        <r>
          <rPr>
            <sz val="11"/>
            <color theme="1"/>
            <rFont val="Calibri"/>
            <family val="2"/>
            <scheme val="minor"/>
          </rPr>
          <t>Introduzca el código SNIP</t>
        </r>
      </text>
    </comment>
    <comment ref="C1234" authorId="2" shapeId="0" xr:uid="{3D8FEEAD-0DC7-4766-9140-76A410F7EE7A}">
      <text>
        <r>
          <rPr>
            <sz val="11"/>
            <color theme="1"/>
            <rFont val="Calibri"/>
            <family val="2"/>
            <scheme val="minor"/>
          </rPr>
          <t>Introduzca la fecha de inicio del proceso, en formato dd-mm-aaaa</t>
        </r>
      </text>
    </comment>
    <comment ref="F1234" authorId="2" shapeId="0" xr:uid="{8DA24A05-D26F-4280-8BA9-BE66EE535A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xr:uid="{9EB7AF16-AF24-42E3-A0C3-7E6135C5FEC9}">
      <text/>
    </comment>
    <comment ref="C1236" authorId="2" shapeId="0" xr:uid="{F7D4047C-7DBC-4156-8437-DAC44575A695}">
      <text>
        <r>
          <rPr>
            <sz val="11"/>
            <color theme="1"/>
            <rFont val="Calibri"/>
            <family val="2"/>
            <scheme val="minor"/>
          </rPr>
          <t>Introduzca la fecha prevista de adjudicación, en formato dd-mm-aaaa</t>
        </r>
      </text>
    </comment>
    <comment ref="F1236" authorId="2" shapeId="0" xr:uid="{7F0C5BC3-AC1D-4201-83CC-F1032486C0A6}">
      <text/>
    </comment>
    <comment ref="F1237" authorId="2" shapeId="0" xr:uid="{A609C700-8A93-40E9-953A-1179AE7B8B02}">
      <text/>
    </comment>
    <comment ref="A1239" authorId="2" shapeId="0" xr:uid="{396F31BD-D6BB-41C3-A6D4-2019AB71F3F4}">
      <text>
        <r>
          <rPr>
            <sz val="11"/>
            <color theme="1"/>
            <rFont val="Calibri"/>
            <family val="2"/>
            <scheme val="minor"/>
          </rPr>
          <t>Introduzca un codigo UNSPSC</t>
        </r>
      </text>
    </comment>
    <comment ref="B1239" authorId="2" shapeId="0" xr:uid="{20E924B7-E265-448A-B40A-F4020B33D10F}">
      <text>
        <r>
          <rPr>
            <sz val="11"/>
            <color theme="1"/>
            <rFont val="Calibri"/>
            <family val="2"/>
            <scheme val="minor"/>
          </rPr>
          <t>Descripción calculada automáticamente a partir de código del artículo</t>
        </r>
      </text>
    </comment>
    <comment ref="C1239" authorId="2" shapeId="0" xr:uid="{BBDABADA-2F91-461E-A66F-2334B8B519AB}">
      <text>
        <r>
          <rPr>
            <sz val="11"/>
            <color theme="1"/>
            <rFont val="Calibri"/>
            <family val="2"/>
            <scheme val="minor"/>
          </rPr>
          <t>Seleccione un valor de la lista</t>
        </r>
      </text>
    </comment>
    <comment ref="D1239" authorId="2" shapeId="0" xr:uid="{0750DBC0-0A54-487D-AA00-B89977B0C4E0}">
      <text>
        <r>
          <rPr>
            <sz val="11"/>
            <color theme="1"/>
            <rFont val="Calibri"/>
            <family val="2"/>
            <scheme val="minor"/>
          </rPr>
          <t>Introduzca un número con dos decimales como máximo. Debe ser igual o mayor a la "Cantidad Real Consumida"</t>
        </r>
      </text>
    </comment>
    <comment ref="E1239" authorId="2" shapeId="0" xr:uid="{C324C9B9-0BED-4913-A88B-29A55CF9C969}">
      <text>
        <r>
          <rPr>
            <sz val="11"/>
            <color theme="1"/>
            <rFont val="Calibri"/>
            <family val="2"/>
            <scheme val="minor"/>
          </rPr>
          <t>Introduzca un número con dos decimales como máximo</t>
        </r>
      </text>
    </comment>
    <comment ref="F1239" authorId="2" shapeId="0" xr:uid="{8DC6B6B1-BB64-4EDD-9E9E-F2FFD586CD11}">
      <text>
        <r>
          <rPr>
            <sz val="11"/>
            <color theme="1"/>
            <rFont val="Calibri"/>
            <family val="2"/>
            <scheme val="minor"/>
          </rPr>
          <t>Monto calculado automáticamente por el sistema</t>
        </r>
      </text>
    </comment>
    <comment ref="A1246" authorId="2" shapeId="0" xr:uid="{5AA0C338-C22E-4556-9B5B-60862FB4F106}">
      <text>
        <r>
          <rPr>
            <sz val="11"/>
            <color theme="1"/>
            <rFont val="Calibri"/>
            <family val="2"/>
            <scheme val="minor"/>
          </rPr>
          <t>Introducir un texto con el nombre o referencia de la contratación</t>
        </r>
      </text>
    </comment>
    <comment ref="B1246" authorId="2" shapeId="0" xr:uid="{AA706C2E-D814-459F-A067-5EF048F3DE9E}">
      <text>
        <r>
          <rPr>
            <sz val="11"/>
            <color theme="1"/>
            <rFont val="Calibri"/>
            <family val="2"/>
            <scheme val="minor"/>
          </rPr>
          <t>Introduzca un texto con la finalidad de la contratación</t>
        </r>
      </text>
    </comment>
    <comment ref="C1246" authorId="2" shapeId="0" xr:uid="{8D5E9DFE-85EF-48F2-A2BD-5CA236A5BD56}">
      <text>
        <r>
          <rPr>
            <sz val="11"/>
            <color theme="1"/>
            <rFont val="Calibri"/>
            <family val="2"/>
            <scheme val="minor"/>
          </rPr>
          <t>Seleccionar un valor del listado</t>
        </r>
      </text>
    </comment>
    <comment ref="D1246" authorId="2" shapeId="0" xr:uid="{2AB794F9-3549-4F49-9F67-D977FCBEF98C}">
      <text>
        <r>
          <rPr>
            <sz val="11"/>
            <color theme="1"/>
            <rFont val="Calibri"/>
            <family val="2"/>
            <scheme val="minor"/>
          </rPr>
          <t>Seleccione el tipo de procedimiento</t>
        </r>
      </text>
    </comment>
    <comment ref="E1246" authorId="2" shapeId="0" xr:uid="{DB818D60-4C4E-403A-B420-5ABB378C3893}">
      <text>
        <r>
          <rPr>
            <sz val="11"/>
            <color theme="1"/>
            <rFont val="Calibri"/>
            <family val="2"/>
            <scheme val="minor"/>
          </rPr>
          <t>Seleccione un valor de la lista</t>
        </r>
      </text>
    </comment>
    <comment ref="F1246" authorId="2" shapeId="0" xr:uid="{99843CAB-F3A1-475D-9EA4-E6DE32CD82B8}">
      <text>
        <r>
          <rPr>
            <sz val="11"/>
            <color theme="1"/>
            <rFont val="Calibri"/>
            <family val="2"/>
            <scheme val="minor"/>
          </rPr>
          <t>Introduzca el código SNIP</t>
        </r>
      </text>
    </comment>
    <comment ref="C1247" authorId="2" shapeId="0" xr:uid="{0F195E9B-AECF-4B84-B645-F61D5FC7DD28}">
      <text>
        <r>
          <rPr>
            <sz val="11"/>
            <color theme="1"/>
            <rFont val="Calibri"/>
            <family val="2"/>
            <scheme val="minor"/>
          </rPr>
          <t>Introduzca la fecha de inicio del proceso, en formato dd-mm-aaaa</t>
        </r>
      </text>
    </comment>
    <comment ref="F1247" authorId="2" shapeId="0" xr:uid="{AC731945-D606-48B0-92AD-86B477F7B6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xr:uid="{310E7246-182C-47A1-B971-D87B5D49D08D}">
      <text/>
    </comment>
    <comment ref="C1249" authorId="2" shapeId="0" xr:uid="{85C8BD90-965D-4ACB-8FC3-DD268E67035C}">
      <text>
        <r>
          <rPr>
            <sz val="11"/>
            <color theme="1"/>
            <rFont val="Calibri"/>
            <family val="2"/>
            <scheme val="minor"/>
          </rPr>
          <t>Introduzca la fecha prevista de adjudicación, en formato dd-mm-aaaa</t>
        </r>
      </text>
    </comment>
    <comment ref="F1249" authorId="2" shapeId="0" xr:uid="{75215ECE-12F7-4DD2-8483-506747C687DB}">
      <text/>
    </comment>
    <comment ref="F1250" authorId="2" shapeId="0" xr:uid="{C524E5F5-7F60-407D-9CF9-1D9236187F76}">
      <text/>
    </comment>
    <comment ref="A1252" authorId="2" shapeId="0" xr:uid="{D32F0680-BE16-4B85-9164-1EFAD944B9A4}">
      <text>
        <r>
          <rPr>
            <sz val="11"/>
            <color theme="1"/>
            <rFont val="Calibri"/>
            <family val="2"/>
            <scheme val="minor"/>
          </rPr>
          <t>Introduzca un codigo UNSPSC</t>
        </r>
      </text>
    </comment>
    <comment ref="B1252" authorId="2" shapeId="0" xr:uid="{7C37506C-A7FB-4AAB-9784-B2052E8AFD33}">
      <text>
        <r>
          <rPr>
            <sz val="11"/>
            <color theme="1"/>
            <rFont val="Calibri"/>
            <family val="2"/>
            <scheme val="minor"/>
          </rPr>
          <t>Descripción calculada automáticamente a partir de código del artículo</t>
        </r>
      </text>
    </comment>
    <comment ref="C1252" authorId="2" shapeId="0" xr:uid="{9D566937-5208-45CF-8C20-2BAA7E2C0AB3}">
      <text>
        <r>
          <rPr>
            <sz val="11"/>
            <color theme="1"/>
            <rFont val="Calibri"/>
            <family val="2"/>
            <scheme val="minor"/>
          </rPr>
          <t>Seleccione un valor de la lista</t>
        </r>
      </text>
    </comment>
    <comment ref="D1252" authorId="2" shapeId="0" xr:uid="{CDBD368C-9262-4CD6-8E4C-F6E2A75CB7AD}">
      <text>
        <r>
          <rPr>
            <sz val="11"/>
            <color theme="1"/>
            <rFont val="Calibri"/>
            <family val="2"/>
            <scheme val="minor"/>
          </rPr>
          <t>Introduzca un número con dos decimales como máximo. Debe ser igual o mayor a la "Cantidad Real Consumida"</t>
        </r>
      </text>
    </comment>
    <comment ref="E1252" authorId="2" shapeId="0" xr:uid="{818037AF-793F-449C-9A16-1B807754104A}">
      <text>
        <r>
          <rPr>
            <sz val="11"/>
            <color theme="1"/>
            <rFont val="Calibri"/>
            <family val="2"/>
            <scheme val="minor"/>
          </rPr>
          <t>Introduzca un número con dos decimales como máximo</t>
        </r>
      </text>
    </comment>
    <comment ref="F1252" authorId="2" shapeId="0" xr:uid="{297E2BD0-6556-43E7-865B-340C65ADE49A}">
      <text>
        <r>
          <rPr>
            <sz val="11"/>
            <color theme="1"/>
            <rFont val="Calibri"/>
            <family val="2"/>
            <scheme val="minor"/>
          </rPr>
          <t>Monto calculado automáticamente por el sistema</t>
        </r>
      </text>
    </comment>
    <comment ref="A1259" authorId="2" shapeId="0" xr:uid="{A2E92D6F-7641-4249-BE14-BC80A9833D93}">
      <text>
        <r>
          <rPr>
            <sz val="11"/>
            <color theme="1"/>
            <rFont val="Calibri"/>
            <family val="2"/>
            <scheme val="minor"/>
          </rPr>
          <t>Introducir un texto con el nombre o referencia de la contratación</t>
        </r>
      </text>
    </comment>
    <comment ref="B1259" authorId="2" shapeId="0" xr:uid="{48EA1A66-D432-4B5A-BE39-563FD54D7E56}">
      <text>
        <r>
          <rPr>
            <sz val="11"/>
            <color theme="1"/>
            <rFont val="Calibri"/>
            <family val="2"/>
            <scheme val="minor"/>
          </rPr>
          <t>Introduzca un texto con la finalidad de la contratación</t>
        </r>
      </text>
    </comment>
    <comment ref="C1259" authorId="2" shapeId="0" xr:uid="{F1FDDBB6-8594-403C-B520-BD61D0EFAB72}">
      <text>
        <r>
          <rPr>
            <sz val="11"/>
            <color theme="1"/>
            <rFont val="Calibri"/>
            <family val="2"/>
            <scheme val="minor"/>
          </rPr>
          <t>Seleccionar un valor del listado</t>
        </r>
      </text>
    </comment>
    <comment ref="D1259" authorId="2" shapeId="0" xr:uid="{2CE3D2D4-152A-44DC-8A9D-7682D36A241B}">
      <text>
        <r>
          <rPr>
            <sz val="11"/>
            <color theme="1"/>
            <rFont val="Calibri"/>
            <family val="2"/>
            <scheme val="minor"/>
          </rPr>
          <t>Seleccione el tipo de procedimiento</t>
        </r>
      </text>
    </comment>
    <comment ref="E1259" authorId="2" shapeId="0" xr:uid="{60214CAB-7C81-4D8E-874C-68643DF7D318}">
      <text>
        <r>
          <rPr>
            <sz val="11"/>
            <color theme="1"/>
            <rFont val="Calibri"/>
            <family val="2"/>
            <scheme val="minor"/>
          </rPr>
          <t>Seleccione un valor de la lista</t>
        </r>
      </text>
    </comment>
    <comment ref="F1259" authorId="2" shapeId="0" xr:uid="{E3578538-2C1D-4E4A-B595-49D3DB3A36AD}">
      <text>
        <r>
          <rPr>
            <sz val="11"/>
            <color theme="1"/>
            <rFont val="Calibri"/>
            <family val="2"/>
            <scheme val="minor"/>
          </rPr>
          <t>Introduzca el código SNIP</t>
        </r>
      </text>
    </comment>
    <comment ref="C1260" authorId="2" shapeId="0" xr:uid="{08FD1E2F-B353-4209-AB70-A1A38FA69554}">
      <text>
        <r>
          <rPr>
            <sz val="11"/>
            <color theme="1"/>
            <rFont val="Calibri"/>
            <family val="2"/>
            <scheme val="minor"/>
          </rPr>
          <t>Introduzca la fecha de inicio del proceso, en formato dd-mm-aaaa</t>
        </r>
      </text>
    </comment>
    <comment ref="F1260" authorId="2" shapeId="0" xr:uid="{4A3FA290-18B6-458C-B4EC-CE85C149A8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2" shapeId="0" xr:uid="{A23A6CC8-217D-4B26-8B85-85006940C418}">
      <text/>
    </comment>
    <comment ref="C1262" authorId="2" shapeId="0" xr:uid="{1882E8B6-52BE-4816-A89D-7948DF9F2BE2}">
      <text>
        <r>
          <rPr>
            <sz val="11"/>
            <color theme="1"/>
            <rFont val="Calibri"/>
            <family val="2"/>
            <scheme val="minor"/>
          </rPr>
          <t>Introduzca la fecha prevista de adjudicación, en formato dd-mm-aaaa</t>
        </r>
      </text>
    </comment>
    <comment ref="F1262" authorId="2" shapeId="0" xr:uid="{FE381B6D-A96A-4DA2-8A89-467497668C2B}">
      <text/>
    </comment>
    <comment ref="F1263" authorId="2" shapeId="0" xr:uid="{0D091FCE-46B1-4E2D-97A1-634D61630F2F}">
      <text/>
    </comment>
    <comment ref="A1265" authorId="2" shapeId="0" xr:uid="{E36B04D7-A23D-4F8C-B65C-D2208777F3B5}">
      <text>
        <r>
          <rPr>
            <sz val="11"/>
            <color theme="1"/>
            <rFont val="Calibri"/>
            <family val="2"/>
            <scheme val="minor"/>
          </rPr>
          <t>Introduzca un codigo UNSPSC</t>
        </r>
      </text>
    </comment>
    <comment ref="B1265" authorId="2" shapeId="0" xr:uid="{48FFB1F4-7F37-4941-8F63-FB5ED6B10B43}">
      <text>
        <r>
          <rPr>
            <sz val="11"/>
            <color theme="1"/>
            <rFont val="Calibri"/>
            <family val="2"/>
            <scheme val="minor"/>
          </rPr>
          <t>Descripción calculada automáticamente a partir de código del artículo</t>
        </r>
      </text>
    </comment>
    <comment ref="C1265" authorId="2" shapeId="0" xr:uid="{8DE71882-2453-4B17-BECF-DAD0CDA328AF}">
      <text>
        <r>
          <rPr>
            <sz val="11"/>
            <color theme="1"/>
            <rFont val="Calibri"/>
            <family val="2"/>
            <scheme val="minor"/>
          </rPr>
          <t>Seleccione un valor de la lista</t>
        </r>
      </text>
    </comment>
    <comment ref="D1265" authorId="2" shapeId="0" xr:uid="{6807B156-284F-4B95-B7DE-529FA2E3020D}">
      <text>
        <r>
          <rPr>
            <sz val="11"/>
            <color theme="1"/>
            <rFont val="Calibri"/>
            <family val="2"/>
            <scheme val="minor"/>
          </rPr>
          <t>Introduzca un número con dos decimales como máximo. Debe ser igual o mayor a la "Cantidad Real Consumida"</t>
        </r>
      </text>
    </comment>
    <comment ref="E1265" authorId="2" shapeId="0" xr:uid="{0DE33FED-BC93-4A95-8266-691C18F928BE}">
      <text>
        <r>
          <rPr>
            <sz val="11"/>
            <color theme="1"/>
            <rFont val="Calibri"/>
            <family val="2"/>
            <scheme val="minor"/>
          </rPr>
          <t>Introduzca un número con dos decimales como máximo</t>
        </r>
      </text>
    </comment>
    <comment ref="F1265" authorId="2" shapeId="0" xr:uid="{63C40BA7-FEC0-407A-AF8B-CE66886CDEBB}">
      <text>
        <r>
          <rPr>
            <sz val="11"/>
            <color theme="1"/>
            <rFont val="Calibri"/>
            <family val="2"/>
            <scheme val="minor"/>
          </rPr>
          <t>Monto calculado automáticamente por el sistema</t>
        </r>
      </text>
    </comment>
    <comment ref="A1270" authorId="2" shapeId="0" xr:uid="{D3CDF738-7399-4548-AB24-7B5873809089}">
      <text>
        <r>
          <rPr>
            <sz val="11"/>
            <color theme="1"/>
            <rFont val="Calibri"/>
            <family val="2"/>
            <scheme val="minor"/>
          </rPr>
          <t>Introducir un texto con el nombre o referencia de la contratación</t>
        </r>
      </text>
    </comment>
    <comment ref="B1270" authorId="2" shapeId="0" xr:uid="{A5E5040F-12BF-463D-82C1-CEB16F60E602}">
      <text>
        <r>
          <rPr>
            <sz val="11"/>
            <color theme="1"/>
            <rFont val="Calibri"/>
            <family val="2"/>
            <scheme val="minor"/>
          </rPr>
          <t>Introduzca un texto con la finalidad de la contratación</t>
        </r>
      </text>
    </comment>
    <comment ref="C1270" authorId="2" shapeId="0" xr:uid="{ABA70643-9834-48E0-9DD6-C54AF9D860F9}">
      <text>
        <r>
          <rPr>
            <sz val="11"/>
            <color theme="1"/>
            <rFont val="Calibri"/>
            <family val="2"/>
            <scheme val="minor"/>
          </rPr>
          <t>Seleccionar un valor del listado</t>
        </r>
      </text>
    </comment>
    <comment ref="D1270" authorId="2" shapeId="0" xr:uid="{C6C1B9DC-44E4-4333-8E29-FEBDA5C6F2CB}">
      <text>
        <r>
          <rPr>
            <sz val="11"/>
            <color theme="1"/>
            <rFont val="Calibri"/>
            <family val="2"/>
            <scheme val="minor"/>
          </rPr>
          <t>Seleccione el tipo de procedimiento</t>
        </r>
      </text>
    </comment>
    <comment ref="E1270" authorId="2" shapeId="0" xr:uid="{5B8712A8-20C8-4C52-9C95-1CC8E3C1A1D9}">
      <text>
        <r>
          <rPr>
            <sz val="11"/>
            <color theme="1"/>
            <rFont val="Calibri"/>
            <family val="2"/>
            <scheme val="minor"/>
          </rPr>
          <t>Seleccione un valor de la lista</t>
        </r>
      </text>
    </comment>
    <comment ref="F1270" authorId="2" shapeId="0" xr:uid="{816A2350-E8E5-4C60-9C7E-D2CE43F288D3}">
      <text>
        <r>
          <rPr>
            <sz val="11"/>
            <color theme="1"/>
            <rFont val="Calibri"/>
            <family val="2"/>
            <scheme val="minor"/>
          </rPr>
          <t>Introduzca el código SNIP</t>
        </r>
      </text>
    </comment>
    <comment ref="C1271" authorId="2" shapeId="0" xr:uid="{57742EEC-388C-431E-A208-A475F4259714}">
      <text>
        <r>
          <rPr>
            <sz val="11"/>
            <color theme="1"/>
            <rFont val="Calibri"/>
            <family val="2"/>
            <scheme val="minor"/>
          </rPr>
          <t>Introduzca la fecha de inicio del proceso, en formato dd-mm-aaaa</t>
        </r>
      </text>
    </comment>
    <comment ref="F1271" authorId="2" shapeId="0" xr:uid="{EDA98BD9-B252-4CC4-A20C-DACC12FC31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xr:uid="{1C326BC4-3A54-4009-BC31-134F425693F9}">
      <text/>
    </comment>
    <comment ref="C1273" authorId="2" shapeId="0" xr:uid="{10550A6A-7F28-4B4F-931B-A668F8F1432E}">
      <text>
        <r>
          <rPr>
            <sz val="11"/>
            <color theme="1"/>
            <rFont val="Calibri"/>
            <family val="2"/>
            <scheme val="minor"/>
          </rPr>
          <t>Introduzca la fecha prevista de adjudicación, en formato dd-mm-aaaa</t>
        </r>
      </text>
    </comment>
    <comment ref="F1273" authorId="2" shapeId="0" xr:uid="{A03F7FE2-98D8-41F6-B1D6-2055FBF6AD78}">
      <text/>
    </comment>
    <comment ref="F1274" authorId="2" shapeId="0" xr:uid="{6F82794E-2FCD-4911-B74C-7E30A746486E}">
      <text/>
    </comment>
    <comment ref="A1276" authorId="2" shapeId="0" xr:uid="{5386B83D-297E-4D61-89DF-63C717134D4C}">
      <text>
        <r>
          <rPr>
            <sz val="11"/>
            <color theme="1"/>
            <rFont val="Calibri"/>
            <family val="2"/>
            <scheme val="minor"/>
          </rPr>
          <t>Introduzca un codigo UNSPSC</t>
        </r>
      </text>
    </comment>
    <comment ref="B1276" authorId="2" shapeId="0" xr:uid="{0A00D3F3-D661-42A4-B9CD-B277011DE1D1}">
      <text>
        <r>
          <rPr>
            <sz val="11"/>
            <color theme="1"/>
            <rFont val="Calibri"/>
            <family val="2"/>
            <scheme val="minor"/>
          </rPr>
          <t>Descripción calculada automáticamente a partir de código del artículo</t>
        </r>
      </text>
    </comment>
    <comment ref="C1276" authorId="2" shapeId="0" xr:uid="{9D499AE7-B248-4083-A1D7-F5E7BF3D4EA1}">
      <text>
        <r>
          <rPr>
            <sz val="11"/>
            <color theme="1"/>
            <rFont val="Calibri"/>
            <family val="2"/>
            <scheme val="minor"/>
          </rPr>
          <t>Seleccione un valor de la lista</t>
        </r>
      </text>
    </comment>
    <comment ref="D1276" authorId="2" shapeId="0" xr:uid="{9E80030D-545C-48EE-808F-6C4DC9A36564}">
      <text>
        <r>
          <rPr>
            <sz val="11"/>
            <color theme="1"/>
            <rFont val="Calibri"/>
            <family val="2"/>
            <scheme val="minor"/>
          </rPr>
          <t>Introduzca un número con dos decimales como máximo. Debe ser igual o mayor a la "Cantidad Real Consumida"</t>
        </r>
      </text>
    </comment>
    <comment ref="E1276" authorId="2" shapeId="0" xr:uid="{B3CCB7DB-A6B2-4F0F-89C7-4710D04C5DEF}">
      <text>
        <r>
          <rPr>
            <sz val="11"/>
            <color theme="1"/>
            <rFont val="Calibri"/>
            <family val="2"/>
            <scheme val="minor"/>
          </rPr>
          <t>Introduzca un número con dos decimales como máximo</t>
        </r>
      </text>
    </comment>
    <comment ref="F1276" authorId="2" shapeId="0" xr:uid="{C8A02D56-3543-4270-80D6-A17FAA0C7083}">
      <text>
        <r>
          <rPr>
            <sz val="11"/>
            <color theme="1"/>
            <rFont val="Calibri"/>
            <family val="2"/>
            <scheme val="minor"/>
          </rPr>
          <t>Monto calculado automáticamente por el sistema</t>
        </r>
      </text>
    </comment>
    <comment ref="A1282" authorId="2" shapeId="0" xr:uid="{1DC5A810-88E0-4AF3-B2D6-1C66B10244C5}">
      <text>
        <r>
          <rPr>
            <sz val="11"/>
            <color theme="1"/>
            <rFont val="Calibri"/>
            <family val="2"/>
            <scheme val="minor"/>
          </rPr>
          <t>Introducir un texto con el nombre o referencia de la contratación</t>
        </r>
      </text>
    </comment>
    <comment ref="B1282" authorId="2" shapeId="0" xr:uid="{DE193EB7-245B-4CE5-BB3C-44E7C7351005}">
      <text>
        <r>
          <rPr>
            <sz val="11"/>
            <color theme="1"/>
            <rFont val="Calibri"/>
            <family val="2"/>
            <scheme val="minor"/>
          </rPr>
          <t>Introduzca un texto con la finalidad de la contratación</t>
        </r>
      </text>
    </comment>
    <comment ref="C1282" authorId="2" shapeId="0" xr:uid="{23D3569F-909B-475A-B47D-C3296284C18E}">
      <text>
        <r>
          <rPr>
            <sz val="11"/>
            <color theme="1"/>
            <rFont val="Calibri"/>
            <family val="2"/>
            <scheme val="minor"/>
          </rPr>
          <t>Seleccionar un valor del listado</t>
        </r>
      </text>
    </comment>
    <comment ref="D1282" authorId="2" shapeId="0" xr:uid="{55E5DC27-FEAA-4312-8CEE-D607AFC331E9}">
      <text>
        <r>
          <rPr>
            <sz val="11"/>
            <color theme="1"/>
            <rFont val="Calibri"/>
            <family val="2"/>
            <scheme val="minor"/>
          </rPr>
          <t>Seleccione el tipo de procedimiento</t>
        </r>
      </text>
    </comment>
    <comment ref="E1282" authorId="2" shapeId="0" xr:uid="{21EAFF0C-68F1-4F77-8034-730FF165C6E8}">
      <text>
        <r>
          <rPr>
            <sz val="11"/>
            <color theme="1"/>
            <rFont val="Calibri"/>
            <family val="2"/>
            <scheme val="minor"/>
          </rPr>
          <t>Seleccione un valor de la lista</t>
        </r>
      </text>
    </comment>
    <comment ref="F1282" authorId="2" shapeId="0" xr:uid="{B173A007-4900-4D6E-B467-4227C7B79E6C}">
      <text>
        <r>
          <rPr>
            <sz val="11"/>
            <color theme="1"/>
            <rFont val="Calibri"/>
            <family val="2"/>
            <scheme val="minor"/>
          </rPr>
          <t>Introduzca el código SNIP</t>
        </r>
      </text>
    </comment>
    <comment ref="C1283" authorId="2" shapeId="0" xr:uid="{4DC15444-F33D-42E4-B583-D797E0864F90}">
      <text>
        <r>
          <rPr>
            <sz val="11"/>
            <color theme="1"/>
            <rFont val="Calibri"/>
            <family val="2"/>
            <scheme val="minor"/>
          </rPr>
          <t>Introduzca la fecha de inicio del proceso, en formato dd-mm-aaaa</t>
        </r>
      </text>
    </comment>
    <comment ref="F1283" authorId="2" shapeId="0" xr:uid="{3089AFEB-A724-4587-8C89-F6744CAEB1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2" shapeId="0" xr:uid="{0BE317AF-C620-4F5B-9D92-A3B0360F2303}">
      <text/>
    </comment>
    <comment ref="C1285" authorId="2" shapeId="0" xr:uid="{2F0BA6FC-72F4-4A28-9163-C5E367C280CF}">
      <text>
        <r>
          <rPr>
            <sz val="11"/>
            <color theme="1"/>
            <rFont val="Calibri"/>
            <family val="2"/>
            <scheme val="minor"/>
          </rPr>
          <t>Introduzca la fecha prevista de adjudicación, en formato dd-mm-aaaa</t>
        </r>
      </text>
    </comment>
    <comment ref="F1285" authorId="2" shapeId="0" xr:uid="{02F6442E-7D8D-46AE-90BB-97B712518AC8}">
      <text/>
    </comment>
    <comment ref="F1286" authorId="2" shapeId="0" xr:uid="{F765534F-8E07-41E4-9B55-5DE9DA4E598D}">
      <text/>
    </comment>
    <comment ref="A1288" authorId="2" shapeId="0" xr:uid="{9D535B80-0192-43CA-821A-0BFF557BC68F}">
      <text>
        <r>
          <rPr>
            <sz val="11"/>
            <color theme="1"/>
            <rFont val="Calibri"/>
            <family val="2"/>
            <scheme val="minor"/>
          </rPr>
          <t>Introduzca un codigo UNSPSC</t>
        </r>
      </text>
    </comment>
    <comment ref="B1288" authorId="2" shapeId="0" xr:uid="{D82BB36F-0A45-4688-BE97-014D5A0C6089}">
      <text>
        <r>
          <rPr>
            <sz val="11"/>
            <color theme="1"/>
            <rFont val="Calibri"/>
            <family val="2"/>
            <scheme val="minor"/>
          </rPr>
          <t>Descripción calculada automáticamente a partir de código del artículo</t>
        </r>
      </text>
    </comment>
    <comment ref="C1288" authorId="2" shapeId="0" xr:uid="{B3389F02-C8A5-4384-B33D-E080F69B6B66}">
      <text>
        <r>
          <rPr>
            <sz val="11"/>
            <color theme="1"/>
            <rFont val="Calibri"/>
            <family val="2"/>
            <scheme val="minor"/>
          </rPr>
          <t>Seleccione un valor de la lista</t>
        </r>
      </text>
    </comment>
    <comment ref="D1288" authorId="2" shapeId="0" xr:uid="{6D750AB1-00C8-45F8-BDBE-8DA0E929873F}">
      <text>
        <r>
          <rPr>
            <sz val="11"/>
            <color theme="1"/>
            <rFont val="Calibri"/>
            <family val="2"/>
            <scheme val="minor"/>
          </rPr>
          <t>Introduzca un número con dos decimales como máximo. Debe ser igual o mayor a la "Cantidad Real Consumida"</t>
        </r>
      </text>
    </comment>
    <comment ref="E1288" authorId="2" shapeId="0" xr:uid="{B2506190-5FA4-4BC9-A09A-B8D4D226A8A7}">
      <text>
        <r>
          <rPr>
            <sz val="11"/>
            <color theme="1"/>
            <rFont val="Calibri"/>
            <family val="2"/>
            <scheme val="minor"/>
          </rPr>
          <t>Introduzca un número con dos decimales como máximo</t>
        </r>
      </text>
    </comment>
    <comment ref="F1288" authorId="2" shapeId="0" xr:uid="{03C68976-7FAA-4A04-B252-8486C67D74BC}">
      <text>
        <r>
          <rPr>
            <sz val="11"/>
            <color theme="1"/>
            <rFont val="Calibri"/>
            <family val="2"/>
            <scheme val="minor"/>
          </rPr>
          <t>Monto calculado automáticamente por el sistema</t>
        </r>
      </text>
    </comment>
    <comment ref="A1296" authorId="2" shapeId="0" xr:uid="{6EC3D61F-9F3A-4E3E-A9F7-086F92FA6496}">
      <text>
        <r>
          <rPr>
            <sz val="11"/>
            <color theme="1"/>
            <rFont val="Calibri"/>
            <family val="2"/>
            <scheme val="minor"/>
          </rPr>
          <t>Introducir un texto con el nombre o referencia de la contratación</t>
        </r>
      </text>
    </comment>
    <comment ref="B1296" authorId="2" shapeId="0" xr:uid="{AD1AF4A4-3A7C-4142-86AB-99C8CB9CD15D}">
      <text>
        <r>
          <rPr>
            <sz val="11"/>
            <color theme="1"/>
            <rFont val="Calibri"/>
            <family val="2"/>
            <scheme val="minor"/>
          </rPr>
          <t>Introduzca un texto con la finalidad de la contratación</t>
        </r>
      </text>
    </comment>
    <comment ref="C1296" authorId="2" shapeId="0" xr:uid="{910F65CD-1B5F-4750-8B05-21ADAB925A43}">
      <text>
        <r>
          <rPr>
            <sz val="11"/>
            <color theme="1"/>
            <rFont val="Calibri"/>
            <family val="2"/>
            <scheme val="minor"/>
          </rPr>
          <t>Seleccionar un valor del listado</t>
        </r>
      </text>
    </comment>
    <comment ref="D1296" authorId="2" shapeId="0" xr:uid="{021DBFF7-28B0-4889-B255-80AF4BA40E75}">
      <text>
        <r>
          <rPr>
            <sz val="11"/>
            <color theme="1"/>
            <rFont val="Calibri"/>
            <family val="2"/>
            <scheme val="minor"/>
          </rPr>
          <t>Seleccione el tipo de procedimiento</t>
        </r>
      </text>
    </comment>
    <comment ref="E1296" authorId="2" shapeId="0" xr:uid="{D8BF5F1A-C956-42A7-8F8A-57B178B86C3B}">
      <text>
        <r>
          <rPr>
            <sz val="11"/>
            <color theme="1"/>
            <rFont val="Calibri"/>
            <family val="2"/>
            <scheme val="minor"/>
          </rPr>
          <t>Seleccione un valor de la lista</t>
        </r>
      </text>
    </comment>
    <comment ref="F1296" authorId="2" shapeId="0" xr:uid="{1077A0B6-1589-4774-8285-77BD771B99D7}">
      <text>
        <r>
          <rPr>
            <sz val="11"/>
            <color theme="1"/>
            <rFont val="Calibri"/>
            <family val="2"/>
            <scheme val="minor"/>
          </rPr>
          <t>Introduzca el código SNIP</t>
        </r>
      </text>
    </comment>
    <comment ref="C1297" authorId="2" shapeId="0" xr:uid="{DD95A632-B508-4141-AFAC-0F823246B3DC}">
      <text>
        <r>
          <rPr>
            <sz val="11"/>
            <color theme="1"/>
            <rFont val="Calibri"/>
            <family val="2"/>
            <scheme val="minor"/>
          </rPr>
          <t>Introduzca la fecha de inicio del proceso, en formato dd-mm-aaaa</t>
        </r>
      </text>
    </comment>
    <comment ref="F1297" authorId="2" shapeId="0" xr:uid="{1355FAD0-37E9-49C7-875C-F0B74ED830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2" shapeId="0" xr:uid="{E94495AD-F302-45BE-92BD-E2A098792699}">
      <text/>
    </comment>
    <comment ref="C1299" authorId="2" shapeId="0" xr:uid="{DF0954B8-67BE-4C1A-8A0C-DC5FBF25AC5B}">
      <text>
        <r>
          <rPr>
            <sz val="11"/>
            <color theme="1"/>
            <rFont val="Calibri"/>
            <family val="2"/>
            <scheme val="minor"/>
          </rPr>
          <t>Introduzca la fecha prevista de adjudicación, en formato dd-mm-aaaa</t>
        </r>
      </text>
    </comment>
    <comment ref="F1299" authorId="2" shapeId="0" xr:uid="{0A947155-A901-4614-9918-8F510F300E1D}">
      <text/>
    </comment>
    <comment ref="F1300" authorId="2" shapeId="0" xr:uid="{7FB0CC7A-CDBC-4EE2-A157-ACE90D41713D}">
      <text/>
    </comment>
    <comment ref="A1302" authorId="2" shapeId="0" xr:uid="{0767A753-DBC3-4B7C-BA59-88A10F1DF932}">
      <text>
        <r>
          <rPr>
            <sz val="11"/>
            <color theme="1"/>
            <rFont val="Calibri"/>
            <family val="2"/>
            <scheme val="minor"/>
          </rPr>
          <t>Introduzca un codigo UNSPSC</t>
        </r>
      </text>
    </comment>
    <comment ref="B1302" authorId="2" shapeId="0" xr:uid="{0F599351-6376-4746-B9FB-A815AD292A1A}">
      <text>
        <r>
          <rPr>
            <sz val="11"/>
            <color theme="1"/>
            <rFont val="Calibri"/>
            <family val="2"/>
            <scheme val="minor"/>
          </rPr>
          <t>Descripción calculada automáticamente a partir de código del artículo</t>
        </r>
      </text>
    </comment>
    <comment ref="C1302" authorId="2" shapeId="0" xr:uid="{D544DB40-87B0-4AEA-8158-7C83046E09D3}">
      <text>
        <r>
          <rPr>
            <sz val="11"/>
            <color theme="1"/>
            <rFont val="Calibri"/>
            <family val="2"/>
            <scheme val="minor"/>
          </rPr>
          <t>Seleccione un valor de la lista</t>
        </r>
      </text>
    </comment>
    <comment ref="D1302" authorId="2" shapeId="0" xr:uid="{82B12F4E-3383-40BD-939A-CF1CDFAB51BF}">
      <text>
        <r>
          <rPr>
            <sz val="11"/>
            <color theme="1"/>
            <rFont val="Calibri"/>
            <family val="2"/>
            <scheme val="minor"/>
          </rPr>
          <t>Introduzca un número con dos decimales como máximo. Debe ser igual o mayor a la "Cantidad Real Consumida"</t>
        </r>
      </text>
    </comment>
    <comment ref="E1302" authorId="2" shapeId="0" xr:uid="{8EB65C8B-89A2-4782-8E40-946CFCAC0B83}">
      <text>
        <r>
          <rPr>
            <sz val="11"/>
            <color theme="1"/>
            <rFont val="Calibri"/>
            <family val="2"/>
            <scheme val="minor"/>
          </rPr>
          <t>Introduzca un número con dos decimales como máximo</t>
        </r>
      </text>
    </comment>
    <comment ref="F1302" authorId="2" shapeId="0" xr:uid="{EB647B3F-D3EA-4BE8-BF69-48720E834E47}">
      <text>
        <r>
          <rPr>
            <sz val="11"/>
            <color theme="1"/>
            <rFont val="Calibri"/>
            <family val="2"/>
            <scheme val="minor"/>
          </rPr>
          <t>Monto calculado automáticamente por el sistema</t>
        </r>
      </text>
    </comment>
    <comment ref="A1312" authorId="2" shapeId="0" xr:uid="{B7521652-DAD6-4AF5-961A-3E582601E338}">
      <text>
        <r>
          <rPr>
            <sz val="11"/>
            <color theme="1"/>
            <rFont val="Calibri"/>
            <family val="2"/>
            <scheme val="minor"/>
          </rPr>
          <t>Introducir un texto con el nombre o referencia de la contratación</t>
        </r>
      </text>
    </comment>
    <comment ref="B1312" authorId="2" shapeId="0" xr:uid="{C1FFD566-8B8A-4322-A054-40667A30B892}">
      <text>
        <r>
          <rPr>
            <sz val="11"/>
            <color theme="1"/>
            <rFont val="Calibri"/>
            <family val="2"/>
            <scheme val="minor"/>
          </rPr>
          <t>Introduzca un texto con la finalidad de la contratación</t>
        </r>
      </text>
    </comment>
    <comment ref="C1312" authorId="2" shapeId="0" xr:uid="{8BA2EFCF-3F88-4284-9AAA-CA639CCAA625}">
      <text>
        <r>
          <rPr>
            <sz val="11"/>
            <color theme="1"/>
            <rFont val="Calibri"/>
            <family val="2"/>
            <scheme val="minor"/>
          </rPr>
          <t>Seleccionar un valor del listado</t>
        </r>
      </text>
    </comment>
    <comment ref="D1312" authorId="2" shapeId="0" xr:uid="{E3FC4239-75BC-4F99-810B-D05BFF3DAE0A}">
      <text>
        <r>
          <rPr>
            <sz val="11"/>
            <color theme="1"/>
            <rFont val="Calibri"/>
            <family val="2"/>
            <scheme val="minor"/>
          </rPr>
          <t>Seleccione el tipo de procedimiento</t>
        </r>
      </text>
    </comment>
    <comment ref="E1312" authorId="2" shapeId="0" xr:uid="{3C077379-6F63-4339-ADF9-76087B90E8C2}">
      <text>
        <r>
          <rPr>
            <sz val="11"/>
            <color theme="1"/>
            <rFont val="Calibri"/>
            <family val="2"/>
            <scheme val="minor"/>
          </rPr>
          <t>Seleccione un valor de la lista</t>
        </r>
      </text>
    </comment>
    <comment ref="F1312" authorId="2" shapeId="0" xr:uid="{0CE87D2D-DC0D-485B-8DBD-EC84D2B496DD}">
      <text>
        <r>
          <rPr>
            <sz val="11"/>
            <color theme="1"/>
            <rFont val="Calibri"/>
            <family val="2"/>
            <scheme val="minor"/>
          </rPr>
          <t>Introduzca el código SNIP</t>
        </r>
      </text>
    </comment>
    <comment ref="C1313" authorId="2" shapeId="0" xr:uid="{05A4870A-4E3E-498F-AC90-ED637606D71C}">
      <text>
        <r>
          <rPr>
            <sz val="11"/>
            <color theme="1"/>
            <rFont val="Calibri"/>
            <family val="2"/>
            <scheme val="minor"/>
          </rPr>
          <t>Introduzca la fecha de inicio del proceso, en formato dd-mm-aaaa</t>
        </r>
      </text>
    </comment>
    <comment ref="F1313" authorId="2" shapeId="0" xr:uid="{22240528-3B8A-47D3-A286-37CE3C0F22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2" shapeId="0" xr:uid="{7109BB7C-E158-4277-A0A0-8C82E97AB435}">
      <text/>
    </comment>
    <comment ref="C1315" authorId="2" shapeId="0" xr:uid="{0929CD6E-E8DF-4876-B465-577C65FE82A5}">
      <text>
        <r>
          <rPr>
            <sz val="11"/>
            <color theme="1"/>
            <rFont val="Calibri"/>
            <family val="2"/>
            <scheme val="minor"/>
          </rPr>
          <t>Introduzca la fecha prevista de adjudicación, en formato dd-mm-aaaa</t>
        </r>
      </text>
    </comment>
    <comment ref="F1315" authorId="2" shapeId="0" xr:uid="{4085A316-B061-4BD4-BBA7-F8C10359049F}">
      <text/>
    </comment>
    <comment ref="F1316" authorId="2" shapeId="0" xr:uid="{ECF71A88-1984-44E0-84C4-0D530DC7A578}">
      <text/>
    </comment>
    <comment ref="A1318" authorId="2" shapeId="0" xr:uid="{DBBEE518-02C2-484F-97D9-43442883895D}">
      <text>
        <r>
          <rPr>
            <sz val="11"/>
            <color theme="1"/>
            <rFont val="Calibri"/>
            <family val="2"/>
            <scheme val="minor"/>
          </rPr>
          <t>Introduzca un codigo UNSPSC</t>
        </r>
      </text>
    </comment>
    <comment ref="B1318" authorId="2" shapeId="0" xr:uid="{E4F6845E-1505-4057-A1D2-428C2DD040DC}">
      <text>
        <r>
          <rPr>
            <sz val="11"/>
            <color theme="1"/>
            <rFont val="Calibri"/>
            <family val="2"/>
            <scheme val="minor"/>
          </rPr>
          <t>Descripción calculada automáticamente a partir de código del artículo</t>
        </r>
      </text>
    </comment>
    <comment ref="C1318" authorId="2" shapeId="0" xr:uid="{BF13EC21-B387-41A7-883C-C2261964ABAA}">
      <text>
        <r>
          <rPr>
            <sz val="11"/>
            <color theme="1"/>
            <rFont val="Calibri"/>
            <family val="2"/>
            <scheme val="minor"/>
          </rPr>
          <t>Seleccione un valor de la lista</t>
        </r>
      </text>
    </comment>
    <comment ref="D1318" authorId="2" shapeId="0" xr:uid="{EAEEE2DD-8F57-48A9-AE3C-EB0C3CDFDDCE}">
      <text>
        <r>
          <rPr>
            <sz val="11"/>
            <color theme="1"/>
            <rFont val="Calibri"/>
            <family val="2"/>
            <scheme val="minor"/>
          </rPr>
          <t>Introduzca un número con dos decimales como máximo. Debe ser igual o mayor a la "Cantidad Real Consumida"</t>
        </r>
      </text>
    </comment>
    <comment ref="E1318" authorId="2" shapeId="0" xr:uid="{E6BF1B5C-48D0-4D82-BDF4-D42934EA3D78}">
      <text>
        <r>
          <rPr>
            <sz val="11"/>
            <color theme="1"/>
            <rFont val="Calibri"/>
            <family val="2"/>
            <scheme val="minor"/>
          </rPr>
          <t>Introduzca un número con dos decimales como máximo</t>
        </r>
      </text>
    </comment>
    <comment ref="F1318" authorId="2" shapeId="0" xr:uid="{04A67CEB-68FB-47A8-91A8-9E1B5A0338B7}">
      <text>
        <r>
          <rPr>
            <sz val="11"/>
            <color theme="1"/>
            <rFont val="Calibri"/>
            <family val="2"/>
            <scheme val="minor"/>
          </rPr>
          <t>Monto calculado automáticamente por el sistema</t>
        </r>
      </text>
    </comment>
    <comment ref="A1323" authorId="2" shapeId="0" xr:uid="{765CD937-418F-48E1-A151-A6D5B1637EA6}">
      <text>
        <r>
          <rPr>
            <sz val="11"/>
            <color theme="1"/>
            <rFont val="Calibri"/>
            <family val="2"/>
            <scheme val="minor"/>
          </rPr>
          <t>Introducir un texto con el nombre o referencia de la contratación</t>
        </r>
      </text>
    </comment>
    <comment ref="B1323" authorId="2" shapeId="0" xr:uid="{55AFA7D9-E15A-44FC-950D-283F479D31C3}">
      <text>
        <r>
          <rPr>
            <sz val="11"/>
            <color theme="1"/>
            <rFont val="Calibri"/>
            <family val="2"/>
            <scheme val="minor"/>
          </rPr>
          <t>Introduzca un texto con la finalidad de la contratación</t>
        </r>
      </text>
    </comment>
    <comment ref="C1323" authorId="2" shapeId="0" xr:uid="{441577E0-F739-4774-8B9B-4540CECE257C}">
      <text>
        <r>
          <rPr>
            <sz val="11"/>
            <color theme="1"/>
            <rFont val="Calibri"/>
            <family val="2"/>
            <scheme val="minor"/>
          </rPr>
          <t>Seleccionar un valor del listado</t>
        </r>
      </text>
    </comment>
    <comment ref="D1323" authorId="2" shapeId="0" xr:uid="{9B31A77A-DF84-4968-BC53-35D0CB763CE6}">
      <text>
        <r>
          <rPr>
            <sz val="11"/>
            <color theme="1"/>
            <rFont val="Calibri"/>
            <family val="2"/>
            <scheme val="minor"/>
          </rPr>
          <t>Seleccione el tipo de procedimiento</t>
        </r>
      </text>
    </comment>
    <comment ref="E1323" authorId="2" shapeId="0" xr:uid="{7D892844-884A-49A5-8EC8-BE5DC0FAFC68}">
      <text>
        <r>
          <rPr>
            <sz val="11"/>
            <color theme="1"/>
            <rFont val="Calibri"/>
            <family val="2"/>
            <scheme val="minor"/>
          </rPr>
          <t>Seleccione un valor de la lista</t>
        </r>
      </text>
    </comment>
    <comment ref="F1323" authorId="2" shapeId="0" xr:uid="{CE674DB6-22C7-4643-93FE-D1EFDB8DE563}">
      <text>
        <r>
          <rPr>
            <sz val="11"/>
            <color theme="1"/>
            <rFont val="Calibri"/>
            <family val="2"/>
            <scheme val="minor"/>
          </rPr>
          <t>Introduzca el código SNIP</t>
        </r>
      </text>
    </comment>
    <comment ref="C1324" authorId="2" shapeId="0" xr:uid="{455DEF16-D0E1-4E73-B06D-15D0BDE1617E}">
      <text>
        <r>
          <rPr>
            <sz val="11"/>
            <color theme="1"/>
            <rFont val="Calibri"/>
            <family val="2"/>
            <scheme val="minor"/>
          </rPr>
          <t>Introduzca la fecha de inicio del proceso, en formato dd-mm-aaaa</t>
        </r>
      </text>
    </comment>
    <comment ref="F1324" authorId="2" shapeId="0" xr:uid="{7AB2F1F0-E72D-4277-8920-2DFDEBE873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2" shapeId="0" xr:uid="{6A085239-7BEE-4C71-A35E-F4741B5D2F57}">
      <text/>
    </comment>
    <comment ref="C1326" authorId="2" shapeId="0" xr:uid="{4D43787F-2135-4BD9-80AB-BDD612EB0EA3}">
      <text>
        <r>
          <rPr>
            <sz val="11"/>
            <color theme="1"/>
            <rFont val="Calibri"/>
            <family val="2"/>
            <scheme val="minor"/>
          </rPr>
          <t>Introduzca la fecha prevista de adjudicación, en formato dd-mm-aaaa</t>
        </r>
      </text>
    </comment>
    <comment ref="F1326" authorId="2" shapeId="0" xr:uid="{95DB4E1A-3FEC-4FA9-BF1C-CADFF1A0FD15}">
      <text/>
    </comment>
    <comment ref="F1327" authorId="2" shapeId="0" xr:uid="{7FF8CB96-1FDD-4463-ADB0-F1889C3F2C05}">
      <text/>
    </comment>
    <comment ref="A1329" authorId="2" shapeId="0" xr:uid="{28D706CF-360D-46F7-A723-A56821C2C869}">
      <text>
        <r>
          <rPr>
            <sz val="11"/>
            <color theme="1"/>
            <rFont val="Calibri"/>
            <family val="2"/>
            <scheme val="minor"/>
          </rPr>
          <t>Introduzca un codigo UNSPSC</t>
        </r>
      </text>
    </comment>
    <comment ref="B1329" authorId="2" shapeId="0" xr:uid="{BF05016F-9D5E-415A-BCED-CAD544180D0A}">
      <text>
        <r>
          <rPr>
            <sz val="11"/>
            <color theme="1"/>
            <rFont val="Calibri"/>
            <family val="2"/>
            <scheme val="minor"/>
          </rPr>
          <t>Descripción calculada automáticamente a partir de código del artículo</t>
        </r>
      </text>
    </comment>
    <comment ref="C1329" authorId="2" shapeId="0" xr:uid="{5475D35F-BF8B-4C10-B25B-6DE373C089DC}">
      <text>
        <r>
          <rPr>
            <sz val="11"/>
            <color theme="1"/>
            <rFont val="Calibri"/>
            <family val="2"/>
            <scheme val="minor"/>
          </rPr>
          <t>Seleccione un valor de la lista</t>
        </r>
      </text>
    </comment>
    <comment ref="D1329" authorId="2" shapeId="0" xr:uid="{8EE8ADC0-B4A3-4DB3-BE21-BD44BA7E2253}">
      <text>
        <r>
          <rPr>
            <sz val="11"/>
            <color theme="1"/>
            <rFont val="Calibri"/>
            <family val="2"/>
            <scheme val="minor"/>
          </rPr>
          <t>Introduzca un número con dos decimales como máximo. Debe ser igual o mayor a la "Cantidad Real Consumida"</t>
        </r>
      </text>
    </comment>
    <comment ref="E1329" authorId="2" shapeId="0" xr:uid="{B6783108-D976-43E0-9364-7E5162379571}">
      <text>
        <r>
          <rPr>
            <sz val="11"/>
            <color theme="1"/>
            <rFont val="Calibri"/>
            <family val="2"/>
            <scheme val="minor"/>
          </rPr>
          <t>Introduzca un número con dos decimales como máximo</t>
        </r>
      </text>
    </comment>
    <comment ref="F1329" authorId="2" shapeId="0" xr:uid="{639104EC-CA6D-4866-8223-C154545EFE87}">
      <text>
        <r>
          <rPr>
            <sz val="11"/>
            <color theme="1"/>
            <rFont val="Calibri"/>
            <family val="2"/>
            <scheme val="minor"/>
          </rPr>
          <t>Monto calculado automáticamente por el sistema</t>
        </r>
      </text>
    </comment>
    <comment ref="A1334" authorId="2" shapeId="0" xr:uid="{1B88C70D-C363-4BE8-BD90-45CB3092AF4D}">
      <text>
        <r>
          <rPr>
            <sz val="11"/>
            <color theme="1"/>
            <rFont val="Calibri"/>
            <family val="2"/>
            <scheme val="minor"/>
          </rPr>
          <t>Introducir un texto con el nombre o referencia de la contratación</t>
        </r>
      </text>
    </comment>
    <comment ref="B1334" authorId="2" shapeId="0" xr:uid="{C1484B7E-8D36-4F10-B88D-78FE4600841D}">
      <text>
        <r>
          <rPr>
            <sz val="11"/>
            <color theme="1"/>
            <rFont val="Calibri"/>
            <family val="2"/>
            <scheme val="minor"/>
          </rPr>
          <t>Introduzca un texto con la finalidad de la contratación</t>
        </r>
      </text>
    </comment>
    <comment ref="C1334" authorId="2" shapeId="0" xr:uid="{3FF1704B-3BEF-4DD2-8635-7218026B4FCE}">
      <text>
        <r>
          <rPr>
            <sz val="11"/>
            <color theme="1"/>
            <rFont val="Calibri"/>
            <family val="2"/>
            <scheme val="minor"/>
          </rPr>
          <t>Seleccionar un valor del listado</t>
        </r>
      </text>
    </comment>
    <comment ref="D1334" authorId="2" shapeId="0" xr:uid="{A5DDB605-01CA-41D4-9B8B-ADE12E070893}">
      <text>
        <r>
          <rPr>
            <sz val="11"/>
            <color theme="1"/>
            <rFont val="Calibri"/>
            <family val="2"/>
            <scheme val="minor"/>
          </rPr>
          <t>Seleccione el tipo de procedimiento</t>
        </r>
      </text>
    </comment>
    <comment ref="E1334" authorId="2" shapeId="0" xr:uid="{DA89485F-1328-419D-BD31-C8A59454BD44}">
      <text>
        <r>
          <rPr>
            <sz val="11"/>
            <color theme="1"/>
            <rFont val="Calibri"/>
            <family val="2"/>
            <scheme val="minor"/>
          </rPr>
          <t>Seleccione un valor de la lista</t>
        </r>
      </text>
    </comment>
    <comment ref="F1334" authorId="2" shapeId="0" xr:uid="{CF767C05-0984-46D4-B7E0-38F086501E11}">
      <text>
        <r>
          <rPr>
            <sz val="11"/>
            <color theme="1"/>
            <rFont val="Calibri"/>
            <family val="2"/>
            <scheme val="minor"/>
          </rPr>
          <t>Introduzca el código SNIP</t>
        </r>
      </text>
    </comment>
    <comment ref="C1335" authorId="2" shapeId="0" xr:uid="{83F486F5-5F01-4FFD-9EB4-BBF425C597B4}">
      <text>
        <r>
          <rPr>
            <sz val="11"/>
            <color theme="1"/>
            <rFont val="Calibri"/>
            <family val="2"/>
            <scheme val="minor"/>
          </rPr>
          <t>Introduzca la fecha de inicio del proceso, en formato dd-mm-aaaa</t>
        </r>
      </text>
    </comment>
    <comment ref="F1335" authorId="2" shapeId="0" xr:uid="{A14EC20D-5DAA-425F-B776-7CB1C31187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2" shapeId="0" xr:uid="{D3699E89-B3BB-4118-A950-AD7219DDE70C}">
      <text/>
    </comment>
    <comment ref="C1337" authorId="2" shapeId="0" xr:uid="{43F960C0-1B43-4CCC-B444-A4EA5F000373}">
      <text>
        <r>
          <rPr>
            <sz val="11"/>
            <color theme="1"/>
            <rFont val="Calibri"/>
            <family val="2"/>
            <scheme val="minor"/>
          </rPr>
          <t>Introduzca la fecha prevista de adjudicación, en formato dd-mm-aaaa</t>
        </r>
      </text>
    </comment>
    <comment ref="F1337" authorId="2" shapeId="0" xr:uid="{3C03203B-9B33-4A05-AB78-D4067307AB03}">
      <text/>
    </comment>
    <comment ref="F1338" authorId="2" shapeId="0" xr:uid="{9D489483-7646-4FC0-B3BA-AE047FA65647}">
      <text/>
    </comment>
    <comment ref="A1340" authorId="2" shapeId="0" xr:uid="{6FEE7B57-B643-43EF-B41D-0589FFD4904B}">
      <text>
        <r>
          <rPr>
            <sz val="11"/>
            <color theme="1"/>
            <rFont val="Calibri"/>
            <family val="2"/>
            <scheme val="minor"/>
          </rPr>
          <t>Introduzca un codigo UNSPSC</t>
        </r>
      </text>
    </comment>
    <comment ref="B1340" authorId="2" shapeId="0" xr:uid="{892D7879-D8EA-4DCE-BF34-5B2920088014}">
      <text>
        <r>
          <rPr>
            <sz val="11"/>
            <color theme="1"/>
            <rFont val="Calibri"/>
            <family val="2"/>
            <scheme val="minor"/>
          </rPr>
          <t>Descripción calculada automáticamente a partir de código del artículo</t>
        </r>
      </text>
    </comment>
    <comment ref="C1340" authorId="2" shapeId="0" xr:uid="{5F7381E7-622C-4BC1-9C36-A9CC70981C90}">
      <text>
        <r>
          <rPr>
            <sz val="11"/>
            <color theme="1"/>
            <rFont val="Calibri"/>
            <family val="2"/>
            <scheme val="minor"/>
          </rPr>
          <t>Seleccione un valor de la lista</t>
        </r>
      </text>
    </comment>
    <comment ref="D1340" authorId="2" shapeId="0" xr:uid="{21114593-808E-4CE2-8EFE-58B4EF0A10B8}">
      <text>
        <r>
          <rPr>
            <sz val="11"/>
            <color theme="1"/>
            <rFont val="Calibri"/>
            <family val="2"/>
            <scheme val="minor"/>
          </rPr>
          <t>Introduzca un número con dos decimales como máximo. Debe ser igual o mayor a la "Cantidad Real Consumida"</t>
        </r>
      </text>
    </comment>
    <comment ref="E1340" authorId="2" shapeId="0" xr:uid="{B022D79A-2176-43B7-A404-1999910400C0}">
      <text>
        <r>
          <rPr>
            <sz val="11"/>
            <color theme="1"/>
            <rFont val="Calibri"/>
            <family val="2"/>
            <scheme val="minor"/>
          </rPr>
          <t>Introduzca un número con dos decimales como máximo</t>
        </r>
      </text>
    </comment>
    <comment ref="F1340" authorId="2" shapeId="0" xr:uid="{4C53DF9C-7D32-4C7A-A537-3148B5BD700A}">
      <text>
        <r>
          <rPr>
            <sz val="11"/>
            <color theme="1"/>
            <rFont val="Calibri"/>
            <family val="2"/>
            <scheme val="minor"/>
          </rPr>
          <t>Monto calculado automáticamente por el sistema</t>
        </r>
      </text>
    </comment>
    <comment ref="A1346" authorId="2" shapeId="0" xr:uid="{0A035E5C-72A4-4C1B-99D7-A22FABA3D488}">
      <text>
        <r>
          <rPr>
            <sz val="11"/>
            <color theme="1"/>
            <rFont val="Calibri"/>
            <family val="2"/>
            <scheme val="minor"/>
          </rPr>
          <t>Introducir un texto con el nombre o referencia de la contratación</t>
        </r>
      </text>
    </comment>
    <comment ref="B1346" authorId="2" shapeId="0" xr:uid="{E433EDC4-5CCD-4B16-A1A1-C6FC80A0426E}">
      <text>
        <r>
          <rPr>
            <sz val="11"/>
            <color theme="1"/>
            <rFont val="Calibri"/>
            <family val="2"/>
            <scheme val="minor"/>
          </rPr>
          <t>Introduzca un texto con la finalidad de la contratación</t>
        </r>
      </text>
    </comment>
    <comment ref="C1346" authorId="2" shapeId="0" xr:uid="{D3ABD6DB-4E2C-4835-B674-EB0B72E502B5}">
      <text>
        <r>
          <rPr>
            <sz val="11"/>
            <color theme="1"/>
            <rFont val="Calibri"/>
            <family val="2"/>
            <scheme val="minor"/>
          </rPr>
          <t>Seleccionar un valor del listado</t>
        </r>
      </text>
    </comment>
    <comment ref="D1346" authorId="2" shapeId="0" xr:uid="{67D4C177-41CF-4169-A0FA-3FE41A3AAD34}">
      <text>
        <r>
          <rPr>
            <sz val="11"/>
            <color theme="1"/>
            <rFont val="Calibri"/>
            <family val="2"/>
            <scheme val="minor"/>
          </rPr>
          <t>Seleccione el tipo de procedimiento</t>
        </r>
      </text>
    </comment>
    <comment ref="E1346" authorId="2" shapeId="0" xr:uid="{999CC9D3-5996-451B-B5F8-71E644545DB1}">
      <text>
        <r>
          <rPr>
            <sz val="11"/>
            <color theme="1"/>
            <rFont val="Calibri"/>
            <family val="2"/>
            <scheme val="minor"/>
          </rPr>
          <t>Seleccione un valor de la lista</t>
        </r>
      </text>
    </comment>
    <comment ref="F1346" authorId="2" shapeId="0" xr:uid="{B0FAC76E-8870-4D32-B298-D38FC994384B}">
      <text>
        <r>
          <rPr>
            <sz val="11"/>
            <color theme="1"/>
            <rFont val="Calibri"/>
            <family val="2"/>
            <scheme val="minor"/>
          </rPr>
          <t>Introduzca el código SNIP</t>
        </r>
      </text>
    </comment>
    <comment ref="C1347" authorId="2" shapeId="0" xr:uid="{2A26A65B-AE91-4149-9963-C86E5DB56E97}">
      <text>
        <r>
          <rPr>
            <sz val="11"/>
            <color theme="1"/>
            <rFont val="Calibri"/>
            <family val="2"/>
            <scheme val="minor"/>
          </rPr>
          <t>Introduzca la fecha de inicio del proceso, en formato dd-mm-aaaa</t>
        </r>
      </text>
    </comment>
    <comment ref="F1347" authorId="2" shapeId="0" xr:uid="{D599CBE0-7927-4396-AF6B-F0B3C1FEF3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2" shapeId="0" xr:uid="{7E6C1DF7-C157-4BFC-84D9-278CABBE167C}">
      <text/>
    </comment>
    <comment ref="C1349" authorId="2" shapeId="0" xr:uid="{FDEBFB03-50A7-4BD7-B861-ECB9122DE2F2}">
      <text>
        <r>
          <rPr>
            <sz val="11"/>
            <color theme="1"/>
            <rFont val="Calibri"/>
            <family val="2"/>
            <scheme val="minor"/>
          </rPr>
          <t>Introduzca la fecha prevista de adjudicación, en formato dd-mm-aaaa</t>
        </r>
      </text>
    </comment>
    <comment ref="F1349" authorId="2" shapeId="0" xr:uid="{8185809A-9FF3-4C73-ADC2-5B28A05590B3}">
      <text/>
    </comment>
    <comment ref="F1350" authorId="2" shapeId="0" xr:uid="{BA9007AF-BFDE-4104-8E11-817C33E525E7}">
      <text/>
    </comment>
    <comment ref="A1352" authorId="2" shapeId="0" xr:uid="{889D5AE6-6225-43A8-BFC4-498096155205}">
      <text>
        <r>
          <rPr>
            <sz val="11"/>
            <color theme="1"/>
            <rFont val="Calibri"/>
            <family val="2"/>
            <scheme val="minor"/>
          </rPr>
          <t>Introduzca un codigo UNSPSC</t>
        </r>
      </text>
    </comment>
    <comment ref="B1352" authorId="2" shapeId="0" xr:uid="{22AAE326-8C66-443D-8636-AEAE22BE6B41}">
      <text>
        <r>
          <rPr>
            <sz val="11"/>
            <color theme="1"/>
            <rFont val="Calibri"/>
            <family val="2"/>
            <scheme val="minor"/>
          </rPr>
          <t>Descripción calculada automáticamente a partir de código del artículo</t>
        </r>
      </text>
    </comment>
    <comment ref="C1352" authorId="2" shapeId="0" xr:uid="{8CAB6B03-13E3-42D0-BA57-2898C4E1449A}">
      <text>
        <r>
          <rPr>
            <sz val="11"/>
            <color theme="1"/>
            <rFont val="Calibri"/>
            <family val="2"/>
            <scheme val="minor"/>
          </rPr>
          <t>Seleccione un valor de la lista</t>
        </r>
      </text>
    </comment>
    <comment ref="D1352" authorId="2" shapeId="0" xr:uid="{84E76057-C873-44A9-8BEB-D7D3764C668F}">
      <text>
        <r>
          <rPr>
            <sz val="11"/>
            <color theme="1"/>
            <rFont val="Calibri"/>
            <family val="2"/>
            <scheme val="minor"/>
          </rPr>
          <t>Introduzca un número con dos decimales como máximo. Debe ser igual o mayor a la "Cantidad Real Consumida"</t>
        </r>
      </text>
    </comment>
    <comment ref="E1352" authorId="2" shapeId="0" xr:uid="{C83894DE-BB85-4040-8EEA-5C2B82105B20}">
      <text>
        <r>
          <rPr>
            <sz val="11"/>
            <color theme="1"/>
            <rFont val="Calibri"/>
            <family val="2"/>
            <scheme val="minor"/>
          </rPr>
          <t>Introduzca un número con dos decimales como máximo</t>
        </r>
      </text>
    </comment>
    <comment ref="F1352" authorId="2" shapeId="0" xr:uid="{93434909-28E9-4266-AACA-85C7B24211F5}">
      <text>
        <r>
          <rPr>
            <sz val="11"/>
            <color theme="1"/>
            <rFont val="Calibri"/>
            <family val="2"/>
            <scheme val="minor"/>
          </rPr>
          <t>Monto calculado automáticamente por el sistema</t>
        </r>
      </text>
    </comment>
    <comment ref="A1358" authorId="2" shapeId="0" xr:uid="{81ED693C-4341-4E5A-B50C-8A3C409CAAC4}">
      <text>
        <r>
          <rPr>
            <sz val="11"/>
            <color theme="1"/>
            <rFont val="Calibri"/>
            <family val="2"/>
            <scheme val="minor"/>
          </rPr>
          <t>Introducir un texto con el nombre o referencia de la contratación</t>
        </r>
      </text>
    </comment>
    <comment ref="B1358" authorId="2" shapeId="0" xr:uid="{EE878ADD-0DD2-441D-AFE3-0AF7D9BC9F98}">
      <text>
        <r>
          <rPr>
            <sz val="11"/>
            <color theme="1"/>
            <rFont val="Calibri"/>
            <family val="2"/>
            <scheme val="minor"/>
          </rPr>
          <t>Introduzca un texto con la finalidad de la contratación</t>
        </r>
      </text>
    </comment>
    <comment ref="C1358" authorId="2" shapeId="0" xr:uid="{9F6FB5B8-BAC3-4374-BCB0-389688A6A4D3}">
      <text>
        <r>
          <rPr>
            <sz val="11"/>
            <color theme="1"/>
            <rFont val="Calibri"/>
            <family val="2"/>
            <scheme val="minor"/>
          </rPr>
          <t>Seleccionar un valor del listado</t>
        </r>
      </text>
    </comment>
    <comment ref="D1358" authorId="2" shapeId="0" xr:uid="{D362370C-613D-4102-8ECD-7A9E2834125C}">
      <text>
        <r>
          <rPr>
            <sz val="11"/>
            <color theme="1"/>
            <rFont val="Calibri"/>
            <family val="2"/>
            <scheme val="minor"/>
          </rPr>
          <t>Seleccione el tipo de procedimiento</t>
        </r>
      </text>
    </comment>
    <comment ref="E1358" authorId="2" shapeId="0" xr:uid="{26C403A0-4885-47CE-AE36-5BF2A734FFBA}">
      <text>
        <r>
          <rPr>
            <sz val="11"/>
            <color theme="1"/>
            <rFont val="Calibri"/>
            <family val="2"/>
            <scheme val="minor"/>
          </rPr>
          <t>Seleccione un valor de la lista</t>
        </r>
      </text>
    </comment>
    <comment ref="F1358" authorId="2" shapeId="0" xr:uid="{212C7FD8-D59D-4A2F-B930-19603C53D6DF}">
      <text>
        <r>
          <rPr>
            <sz val="11"/>
            <color theme="1"/>
            <rFont val="Calibri"/>
            <family val="2"/>
            <scheme val="minor"/>
          </rPr>
          <t>Introduzca el código SNIP</t>
        </r>
      </text>
    </comment>
    <comment ref="C1359" authorId="2" shapeId="0" xr:uid="{24CF4008-8F6F-4938-B437-558BA5332858}">
      <text>
        <r>
          <rPr>
            <sz val="11"/>
            <color theme="1"/>
            <rFont val="Calibri"/>
            <family val="2"/>
            <scheme val="minor"/>
          </rPr>
          <t>Introduzca la fecha de inicio del proceso, en formato dd-mm-aaaa</t>
        </r>
      </text>
    </comment>
    <comment ref="F1359" authorId="2" shapeId="0" xr:uid="{B59E7CB1-0651-4848-AB47-3D50FFAEED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2" shapeId="0" xr:uid="{C2A80FF3-D9FD-4ECF-9C7E-CC6460B1E995}">
      <text/>
    </comment>
    <comment ref="C1361" authorId="2" shapeId="0" xr:uid="{7472F98A-E2D4-4434-94FA-391B2F2EF1BA}">
      <text>
        <r>
          <rPr>
            <sz val="11"/>
            <color theme="1"/>
            <rFont val="Calibri"/>
            <family val="2"/>
            <scheme val="minor"/>
          </rPr>
          <t>Introduzca la fecha prevista de adjudicación, en formato dd-mm-aaaa</t>
        </r>
      </text>
    </comment>
    <comment ref="F1361" authorId="2" shapeId="0" xr:uid="{4C5C8B49-3AC9-44CE-93CF-688AE3040D9F}">
      <text/>
    </comment>
    <comment ref="F1362" authorId="2" shapeId="0" xr:uid="{F921CFC3-BB65-4CFA-AE4B-3E7E1C80F0A1}">
      <text/>
    </comment>
    <comment ref="A1364" authorId="2" shapeId="0" xr:uid="{4FD9CA5A-69F1-4CFC-95F2-F9EC5BF27A38}">
      <text>
        <r>
          <rPr>
            <sz val="11"/>
            <color theme="1"/>
            <rFont val="Calibri"/>
            <family val="2"/>
            <scheme val="minor"/>
          </rPr>
          <t>Introduzca un codigo UNSPSC</t>
        </r>
      </text>
    </comment>
    <comment ref="B1364" authorId="2" shapeId="0" xr:uid="{994E8BC7-ABDC-4B3E-B844-EB3D1F01DEC0}">
      <text>
        <r>
          <rPr>
            <sz val="11"/>
            <color theme="1"/>
            <rFont val="Calibri"/>
            <family val="2"/>
            <scheme val="minor"/>
          </rPr>
          <t>Descripción calculada automáticamente a partir de código del artículo</t>
        </r>
      </text>
    </comment>
    <comment ref="C1364" authorId="2" shapeId="0" xr:uid="{E7359182-D3D2-457A-8F0A-B2765679CCE3}">
      <text>
        <r>
          <rPr>
            <sz val="11"/>
            <color theme="1"/>
            <rFont val="Calibri"/>
            <family val="2"/>
            <scheme val="minor"/>
          </rPr>
          <t>Seleccione un valor de la lista</t>
        </r>
      </text>
    </comment>
    <comment ref="D1364" authorId="2" shapeId="0" xr:uid="{34DB7E03-6EC8-402F-BD75-1770B64328AE}">
      <text>
        <r>
          <rPr>
            <sz val="11"/>
            <color theme="1"/>
            <rFont val="Calibri"/>
            <family val="2"/>
            <scheme val="minor"/>
          </rPr>
          <t>Introduzca un número con dos decimales como máximo. Debe ser igual o mayor a la "Cantidad Real Consumida"</t>
        </r>
      </text>
    </comment>
    <comment ref="E1364" authorId="2" shapeId="0" xr:uid="{6E757E1B-321E-4F81-A122-03429C379A3B}">
      <text>
        <r>
          <rPr>
            <sz val="11"/>
            <color theme="1"/>
            <rFont val="Calibri"/>
            <family val="2"/>
            <scheme val="minor"/>
          </rPr>
          <t>Introduzca un número con dos decimales como máximo</t>
        </r>
      </text>
    </comment>
    <comment ref="F1364" authorId="2" shapeId="0" xr:uid="{7690CA61-7ECE-4D4D-BC2C-033CCAB6D17A}">
      <text>
        <r>
          <rPr>
            <sz val="11"/>
            <color theme="1"/>
            <rFont val="Calibri"/>
            <family val="2"/>
            <scheme val="minor"/>
          </rPr>
          <t>Monto calculado automáticamente por el sistema</t>
        </r>
      </text>
    </comment>
    <comment ref="A1370" authorId="2" shapeId="0" xr:uid="{4EA8A52C-C1E6-4C54-8ABA-242104E2F317}">
      <text>
        <r>
          <rPr>
            <sz val="11"/>
            <color theme="1"/>
            <rFont val="Calibri"/>
            <family val="2"/>
            <scheme val="minor"/>
          </rPr>
          <t>Introducir un texto con el nombre o referencia de la contratación</t>
        </r>
      </text>
    </comment>
    <comment ref="B1370" authorId="2" shapeId="0" xr:uid="{16643039-437C-4F79-B57C-134F5620AC03}">
      <text>
        <r>
          <rPr>
            <sz val="11"/>
            <color theme="1"/>
            <rFont val="Calibri"/>
            <family val="2"/>
            <scheme val="minor"/>
          </rPr>
          <t>Introduzca un texto con la finalidad de la contratación</t>
        </r>
      </text>
    </comment>
    <comment ref="C1370" authorId="2" shapeId="0" xr:uid="{3AB67B38-926E-4B62-8E9B-898990AAAA30}">
      <text>
        <r>
          <rPr>
            <sz val="11"/>
            <color theme="1"/>
            <rFont val="Calibri"/>
            <family val="2"/>
            <scheme val="minor"/>
          </rPr>
          <t>Seleccionar un valor del listado</t>
        </r>
      </text>
    </comment>
    <comment ref="D1370" authorId="2" shapeId="0" xr:uid="{03FD0904-E959-4E14-A73E-5B4C223B9840}">
      <text>
        <r>
          <rPr>
            <sz val="11"/>
            <color theme="1"/>
            <rFont val="Calibri"/>
            <family val="2"/>
            <scheme val="minor"/>
          </rPr>
          <t>Seleccione el tipo de procedimiento</t>
        </r>
      </text>
    </comment>
    <comment ref="E1370" authorId="2" shapeId="0" xr:uid="{50E3F7D1-3406-4C65-A916-3087A79AD8C2}">
      <text>
        <r>
          <rPr>
            <sz val="11"/>
            <color theme="1"/>
            <rFont val="Calibri"/>
            <family val="2"/>
            <scheme val="minor"/>
          </rPr>
          <t>Seleccione un valor de la lista</t>
        </r>
      </text>
    </comment>
    <comment ref="F1370" authorId="2" shapeId="0" xr:uid="{FDE70605-CBCA-436B-9F1A-F9746FB0B488}">
      <text>
        <r>
          <rPr>
            <sz val="11"/>
            <color theme="1"/>
            <rFont val="Calibri"/>
            <family val="2"/>
            <scheme val="minor"/>
          </rPr>
          <t>Introduzca el código SNIP</t>
        </r>
      </text>
    </comment>
    <comment ref="C1371" authorId="2" shapeId="0" xr:uid="{39EA79F1-DB09-43FE-8AB0-5700881C3759}">
      <text>
        <r>
          <rPr>
            <sz val="11"/>
            <color theme="1"/>
            <rFont val="Calibri"/>
            <family val="2"/>
            <scheme val="minor"/>
          </rPr>
          <t>Introduzca la fecha de inicio del proceso, en formato dd-mm-aaaa</t>
        </r>
      </text>
    </comment>
    <comment ref="F1371" authorId="2" shapeId="0" xr:uid="{D56601D3-541B-4514-A47F-8B099F6765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2" shapeId="0" xr:uid="{46352AEC-AC43-427D-9042-7E282F409E3F}">
      <text/>
    </comment>
    <comment ref="C1373" authorId="2" shapeId="0" xr:uid="{288FCD0F-C429-404F-861D-29C74BA41EF6}">
      <text>
        <r>
          <rPr>
            <sz val="11"/>
            <color theme="1"/>
            <rFont val="Calibri"/>
            <family val="2"/>
            <scheme val="minor"/>
          </rPr>
          <t>Introduzca la fecha prevista de adjudicación, en formato dd-mm-aaaa</t>
        </r>
      </text>
    </comment>
    <comment ref="F1373" authorId="2" shapeId="0" xr:uid="{ADE080F5-2DAE-489D-8D22-4B5A0297A868}">
      <text/>
    </comment>
    <comment ref="F1374" authorId="2" shapeId="0" xr:uid="{0544078A-D359-4B2A-B16E-D0284D0D851D}">
      <text/>
    </comment>
    <comment ref="A1376" authorId="2" shapeId="0" xr:uid="{E108B535-FD96-4FE6-A91D-03B5BC85D471}">
      <text>
        <r>
          <rPr>
            <sz val="11"/>
            <color theme="1"/>
            <rFont val="Calibri"/>
            <family val="2"/>
            <scheme val="minor"/>
          </rPr>
          <t>Introduzca un codigo UNSPSC</t>
        </r>
      </text>
    </comment>
    <comment ref="B1376" authorId="2" shapeId="0" xr:uid="{3732EE14-6A7C-4712-9900-BD29FDAC1C12}">
      <text>
        <r>
          <rPr>
            <sz val="11"/>
            <color theme="1"/>
            <rFont val="Calibri"/>
            <family val="2"/>
            <scheme val="minor"/>
          </rPr>
          <t>Descripción calculada automáticamente a partir de código del artículo</t>
        </r>
      </text>
    </comment>
    <comment ref="C1376" authorId="2" shapeId="0" xr:uid="{7B1E6F58-6584-47A1-AE4F-43DC1F90F791}">
      <text>
        <r>
          <rPr>
            <sz val="11"/>
            <color theme="1"/>
            <rFont val="Calibri"/>
            <family val="2"/>
            <scheme val="minor"/>
          </rPr>
          <t>Seleccione un valor de la lista</t>
        </r>
      </text>
    </comment>
    <comment ref="D1376" authorId="2" shapeId="0" xr:uid="{544CB5A2-61FC-472A-A04B-7FE2C83FD051}">
      <text>
        <r>
          <rPr>
            <sz val="11"/>
            <color theme="1"/>
            <rFont val="Calibri"/>
            <family val="2"/>
            <scheme val="minor"/>
          </rPr>
          <t>Introduzca un número con dos decimales como máximo. Debe ser igual o mayor a la "Cantidad Real Consumida"</t>
        </r>
      </text>
    </comment>
    <comment ref="E1376" authorId="2" shapeId="0" xr:uid="{448C6848-CB31-4C59-B0A6-E809726D99A3}">
      <text>
        <r>
          <rPr>
            <sz val="11"/>
            <color theme="1"/>
            <rFont val="Calibri"/>
            <family val="2"/>
            <scheme val="minor"/>
          </rPr>
          <t>Introduzca un número con dos decimales como máximo</t>
        </r>
      </text>
    </comment>
    <comment ref="F1376" authorId="2" shapeId="0" xr:uid="{8669394D-A5D2-4952-BE39-4A16255E8D2C}">
      <text>
        <r>
          <rPr>
            <sz val="11"/>
            <color theme="1"/>
            <rFont val="Calibri"/>
            <family val="2"/>
            <scheme val="minor"/>
          </rPr>
          <t>Monto calculado automáticamente por el sistema</t>
        </r>
      </text>
    </comment>
    <comment ref="A1382" authorId="2" shapeId="0" xr:uid="{5630A245-D358-4C5B-A3A2-7D11EA05F4A8}">
      <text>
        <r>
          <rPr>
            <sz val="11"/>
            <color theme="1"/>
            <rFont val="Calibri"/>
            <family val="2"/>
            <scheme val="minor"/>
          </rPr>
          <t>Introducir un texto con el nombre o referencia de la contratación</t>
        </r>
      </text>
    </comment>
    <comment ref="B1382" authorId="2" shapeId="0" xr:uid="{238DB737-A405-4EDB-8663-6C9733FACA1E}">
      <text>
        <r>
          <rPr>
            <sz val="11"/>
            <color theme="1"/>
            <rFont val="Calibri"/>
            <family val="2"/>
            <scheme val="minor"/>
          </rPr>
          <t>Introduzca un texto con la finalidad de la contratación</t>
        </r>
      </text>
    </comment>
    <comment ref="C1382" authorId="2" shapeId="0" xr:uid="{76F50636-4F58-4D9A-A6DF-6739D2AB2DF6}">
      <text>
        <r>
          <rPr>
            <sz val="11"/>
            <color theme="1"/>
            <rFont val="Calibri"/>
            <family val="2"/>
            <scheme val="minor"/>
          </rPr>
          <t>Seleccionar un valor del listado</t>
        </r>
      </text>
    </comment>
    <comment ref="D1382" authorId="2" shapeId="0" xr:uid="{18F1DC4C-F1BE-40E2-A911-E9C7EE8FBAFE}">
      <text>
        <r>
          <rPr>
            <sz val="11"/>
            <color theme="1"/>
            <rFont val="Calibri"/>
            <family val="2"/>
            <scheme val="minor"/>
          </rPr>
          <t>Seleccione el tipo de procedimiento</t>
        </r>
      </text>
    </comment>
    <comment ref="E1382" authorId="2" shapeId="0" xr:uid="{6899B605-9AB9-444B-83D4-F7D79EDC0063}">
      <text>
        <r>
          <rPr>
            <sz val="11"/>
            <color theme="1"/>
            <rFont val="Calibri"/>
            <family val="2"/>
            <scheme val="minor"/>
          </rPr>
          <t>Seleccione un valor de la lista</t>
        </r>
      </text>
    </comment>
    <comment ref="F1382" authorId="2" shapeId="0" xr:uid="{891B60A0-8E34-443A-8F74-C2B798F559BA}">
      <text>
        <r>
          <rPr>
            <sz val="11"/>
            <color theme="1"/>
            <rFont val="Calibri"/>
            <family val="2"/>
            <scheme val="minor"/>
          </rPr>
          <t>Introduzca el código SNIP</t>
        </r>
      </text>
    </comment>
    <comment ref="C1383" authorId="2" shapeId="0" xr:uid="{7450DBC8-F72A-42D1-A572-112E3B09BB37}">
      <text>
        <r>
          <rPr>
            <sz val="11"/>
            <color theme="1"/>
            <rFont val="Calibri"/>
            <family val="2"/>
            <scheme val="minor"/>
          </rPr>
          <t>Introduzca la fecha de inicio del proceso, en formato dd-mm-aaaa</t>
        </r>
      </text>
    </comment>
    <comment ref="F1383" authorId="2" shapeId="0" xr:uid="{3FEDE63A-44C4-40F8-AA99-BB14A7DD69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xr:uid="{A75E0855-3B6C-4860-86BB-180EE9A0A3D5}">
      <text/>
    </comment>
    <comment ref="C1385" authorId="2" shapeId="0" xr:uid="{1453AED7-E6B7-4FE9-A531-10C37662E336}">
      <text>
        <r>
          <rPr>
            <sz val="11"/>
            <color theme="1"/>
            <rFont val="Calibri"/>
            <family val="2"/>
            <scheme val="minor"/>
          </rPr>
          <t>Introduzca la fecha prevista de adjudicación, en formato dd-mm-aaaa</t>
        </r>
      </text>
    </comment>
    <comment ref="F1385" authorId="2" shapeId="0" xr:uid="{DAB0A19A-9300-495E-B722-E3F198AAAD8E}">
      <text/>
    </comment>
    <comment ref="F1386" authorId="2" shapeId="0" xr:uid="{5BB2DC70-9318-4F37-BE6F-FE7228533B93}">
      <text/>
    </comment>
    <comment ref="A1388" authorId="2" shapeId="0" xr:uid="{97C80F1A-142F-4AF5-B497-CD92C771D7BA}">
      <text>
        <r>
          <rPr>
            <sz val="11"/>
            <color theme="1"/>
            <rFont val="Calibri"/>
            <family val="2"/>
            <scheme val="minor"/>
          </rPr>
          <t>Introduzca un codigo UNSPSC</t>
        </r>
      </text>
    </comment>
    <comment ref="B1388" authorId="2" shapeId="0" xr:uid="{60D1EC98-29C0-425A-8456-80F6B53743BE}">
      <text>
        <r>
          <rPr>
            <sz val="11"/>
            <color theme="1"/>
            <rFont val="Calibri"/>
            <family val="2"/>
            <scheme val="minor"/>
          </rPr>
          <t>Descripción calculada automáticamente a partir de código del artículo</t>
        </r>
      </text>
    </comment>
    <comment ref="C1388" authorId="2" shapeId="0" xr:uid="{F9C0D516-C50B-4251-A399-AF1D0F428F8B}">
      <text>
        <r>
          <rPr>
            <sz val="11"/>
            <color theme="1"/>
            <rFont val="Calibri"/>
            <family val="2"/>
            <scheme val="minor"/>
          </rPr>
          <t>Seleccione un valor de la lista</t>
        </r>
      </text>
    </comment>
    <comment ref="D1388" authorId="2" shapeId="0" xr:uid="{07009F98-D41E-4329-BA17-85DA9D8986DD}">
      <text>
        <r>
          <rPr>
            <sz val="11"/>
            <color theme="1"/>
            <rFont val="Calibri"/>
            <family val="2"/>
            <scheme val="minor"/>
          </rPr>
          <t>Introduzca un número con dos decimales como máximo. Debe ser igual o mayor a la "Cantidad Real Consumida"</t>
        </r>
      </text>
    </comment>
    <comment ref="E1388" authorId="2" shapeId="0" xr:uid="{A2C2EEB9-3ACD-4E39-B64C-40915F7BBB07}">
      <text>
        <r>
          <rPr>
            <sz val="11"/>
            <color theme="1"/>
            <rFont val="Calibri"/>
            <family val="2"/>
            <scheme val="minor"/>
          </rPr>
          <t>Introduzca un número con dos decimales como máximo</t>
        </r>
      </text>
    </comment>
    <comment ref="F1388" authorId="2" shapeId="0" xr:uid="{21083342-CEA1-4B56-B1EE-E7A05382F026}">
      <text>
        <r>
          <rPr>
            <sz val="11"/>
            <color theme="1"/>
            <rFont val="Calibri"/>
            <family val="2"/>
            <scheme val="minor"/>
          </rPr>
          <t>Monto calculado automáticamente por el sistema</t>
        </r>
      </text>
    </comment>
    <comment ref="A1394" authorId="2" shapeId="0" xr:uid="{CABFA1E5-6F57-437B-86FF-D736141DA689}">
      <text>
        <r>
          <rPr>
            <sz val="11"/>
            <color theme="1"/>
            <rFont val="Calibri"/>
            <family val="2"/>
            <scheme val="minor"/>
          </rPr>
          <t>Introducir un texto con el nombre o referencia de la contratación</t>
        </r>
      </text>
    </comment>
    <comment ref="B1394" authorId="2" shapeId="0" xr:uid="{FF7FFAFB-92C0-40BC-9796-A0BE3EEBE9A6}">
      <text>
        <r>
          <rPr>
            <sz val="11"/>
            <color theme="1"/>
            <rFont val="Calibri"/>
            <family val="2"/>
            <scheme val="minor"/>
          </rPr>
          <t>Introduzca un texto con la finalidad de la contratación</t>
        </r>
      </text>
    </comment>
    <comment ref="C1394" authorId="2" shapeId="0" xr:uid="{253F6800-3CFD-4F51-B5C3-FE534D77F8D2}">
      <text>
        <r>
          <rPr>
            <sz val="11"/>
            <color theme="1"/>
            <rFont val="Calibri"/>
            <family val="2"/>
            <scheme val="minor"/>
          </rPr>
          <t>Seleccionar un valor del listado</t>
        </r>
      </text>
    </comment>
    <comment ref="D1394" authorId="2" shapeId="0" xr:uid="{87E872E8-6A54-4B1D-91E5-BFF9E5C7A62E}">
      <text>
        <r>
          <rPr>
            <sz val="11"/>
            <color theme="1"/>
            <rFont val="Calibri"/>
            <family val="2"/>
            <scheme val="minor"/>
          </rPr>
          <t>Seleccione el tipo de procedimiento</t>
        </r>
      </text>
    </comment>
    <comment ref="E1394" authorId="2" shapeId="0" xr:uid="{E6E85E4C-68D6-4524-9733-669FF69BA177}">
      <text>
        <r>
          <rPr>
            <sz val="11"/>
            <color theme="1"/>
            <rFont val="Calibri"/>
            <family val="2"/>
            <scheme val="minor"/>
          </rPr>
          <t>Seleccione un valor de la lista</t>
        </r>
      </text>
    </comment>
    <comment ref="F1394" authorId="2" shapeId="0" xr:uid="{931F73BE-0C52-4A4E-8F68-76EEF6D80004}">
      <text>
        <r>
          <rPr>
            <sz val="11"/>
            <color theme="1"/>
            <rFont val="Calibri"/>
            <family val="2"/>
            <scheme val="minor"/>
          </rPr>
          <t>Introduzca el código SNIP</t>
        </r>
      </text>
    </comment>
    <comment ref="C1395" authorId="2" shapeId="0" xr:uid="{9BA8278A-9AC7-47A8-88AE-D3D4EEBE0E1C}">
      <text>
        <r>
          <rPr>
            <sz val="11"/>
            <color theme="1"/>
            <rFont val="Calibri"/>
            <family val="2"/>
            <scheme val="minor"/>
          </rPr>
          <t>Introduzca la fecha de inicio del proceso, en formato dd-mm-aaaa</t>
        </r>
      </text>
    </comment>
    <comment ref="F1395" authorId="2" shapeId="0" xr:uid="{1907F2EE-0F0D-4C5E-8836-0A5AF3336B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xr:uid="{9DA805A0-F640-485A-944F-853F2FF2EDA6}">
      <text/>
    </comment>
    <comment ref="C1397" authorId="2" shapeId="0" xr:uid="{21A4CF01-481F-4E90-A6C5-74E03412DB0C}">
      <text>
        <r>
          <rPr>
            <sz val="11"/>
            <color theme="1"/>
            <rFont val="Calibri"/>
            <family val="2"/>
            <scheme val="minor"/>
          </rPr>
          <t>Introduzca la fecha prevista de adjudicación, en formato dd-mm-aaaa</t>
        </r>
      </text>
    </comment>
    <comment ref="F1397" authorId="2" shapeId="0" xr:uid="{3086DBCF-9445-4421-BD4A-E9CE736317B3}">
      <text/>
    </comment>
    <comment ref="F1398" authorId="2" shapeId="0" xr:uid="{7D97FB09-30DF-459C-90B2-375AEE2AB2A5}">
      <text/>
    </comment>
    <comment ref="A1400" authorId="2" shapeId="0" xr:uid="{84719BFA-B083-4E16-BD34-4DBB58EF7584}">
      <text>
        <r>
          <rPr>
            <sz val="11"/>
            <color theme="1"/>
            <rFont val="Calibri"/>
            <family val="2"/>
            <scheme val="minor"/>
          </rPr>
          <t>Introduzca un codigo UNSPSC</t>
        </r>
      </text>
    </comment>
    <comment ref="B1400" authorId="2" shapeId="0" xr:uid="{82A98699-F141-4AD9-9FB6-31576BB5CFAF}">
      <text>
        <r>
          <rPr>
            <sz val="11"/>
            <color theme="1"/>
            <rFont val="Calibri"/>
            <family val="2"/>
            <scheme val="minor"/>
          </rPr>
          <t>Descripción calculada automáticamente a partir de código del artículo</t>
        </r>
      </text>
    </comment>
    <comment ref="C1400" authorId="2" shapeId="0" xr:uid="{9E66AA53-E678-4F78-9771-7DA6A053222D}">
      <text>
        <r>
          <rPr>
            <sz val="11"/>
            <color theme="1"/>
            <rFont val="Calibri"/>
            <family val="2"/>
            <scheme val="minor"/>
          </rPr>
          <t>Seleccione un valor de la lista</t>
        </r>
      </text>
    </comment>
    <comment ref="D1400" authorId="2" shapeId="0" xr:uid="{41473C53-65F2-441D-8784-63AFC3ACDABC}">
      <text>
        <r>
          <rPr>
            <sz val="11"/>
            <color theme="1"/>
            <rFont val="Calibri"/>
            <family val="2"/>
            <scheme val="minor"/>
          </rPr>
          <t>Introduzca un número con dos decimales como máximo. Debe ser igual o mayor a la "Cantidad Real Consumida"</t>
        </r>
      </text>
    </comment>
    <comment ref="E1400" authorId="2" shapeId="0" xr:uid="{873A65B1-358C-45C4-A56E-32F82297E627}">
      <text>
        <r>
          <rPr>
            <sz val="11"/>
            <color theme="1"/>
            <rFont val="Calibri"/>
            <family val="2"/>
            <scheme val="minor"/>
          </rPr>
          <t>Introduzca un número con dos decimales como máximo</t>
        </r>
      </text>
    </comment>
    <comment ref="F1400" authorId="2" shapeId="0" xr:uid="{8D296FA0-1591-4E78-BFBD-7F49983FB360}">
      <text>
        <r>
          <rPr>
            <sz val="11"/>
            <color theme="1"/>
            <rFont val="Calibri"/>
            <family val="2"/>
            <scheme val="minor"/>
          </rPr>
          <t>Monto calculado automáticamente por el sistema</t>
        </r>
      </text>
    </comment>
    <comment ref="A1405" authorId="2" shapeId="0" xr:uid="{E387B7D6-C558-40BC-A5A0-5D3058CC5A0A}">
      <text>
        <r>
          <rPr>
            <sz val="11"/>
            <color theme="1"/>
            <rFont val="Calibri"/>
            <family val="2"/>
            <scheme val="minor"/>
          </rPr>
          <t>Introducir un texto con el nombre o referencia de la contratación</t>
        </r>
      </text>
    </comment>
    <comment ref="B1405" authorId="2" shapeId="0" xr:uid="{B006953A-3FAF-4753-9206-9B8CA806C63A}">
      <text>
        <r>
          <rPr>
            <sz val="11"/>
            <color theme="1"/>
            <rFont val="Calibri"/>
            <family val="2"/>
            <scheme val="minor"/>
          </rPr>
          <t>Introduzca un texto con la finalidad de la contratación</t>
        </r>
      </text>
    </comment>
    <comment ref="C1405" authorId="2" shapeId="0" xr:uid="{09E103FB-2B0F-4FDD-8EE9-D6A0AB36E445}">
      <text>
        <r>
          <rPr>
            <sz val="11"/>
            <color theme="1"/>
            <rFont val="Calibri"/>
            <family val="2"/>
            <scheme val="minor"/>
          </rPr>
          <t>Seleccionar un valor del listado</t>
        </r>
      </text>
    </comment>
    <comment ref="D1405" authorId="2" shapeId="0" xr:uid="{394E713D-8E89-40EE-94C1-4F00B154366E}">
      <text>
        <r>
          <rPr>
            <sz val="11"/>
            <color theme="1"/>
            <rFont val="Calibri"/>
            <family val="2"/>
            <scheme val="minor"/>
          </rPr>
          <t>Seleccione el tipo de procedimiento</t>
        </r>
      </text>
    </comment>
    <comment ref="E1405" authorId="2" shapeId="0" xr:uid="{3C275762-851C-4FA5-8505-07D436DAE476}">
      <text>
        <r>
          <rPr>
            <sz val="11"/>
            <color theme="1"/>
            <rFont val="Calibri"/>
            <family val="2"/>
            <scheme val="minor"/>
          </rPr>
          <t>Seleccione un valor de la lista</t>
        </r>
      </text>
    </comment>
    <comment ref="F1405" authorId="2" shapeId="0" xr:uid="{49223233-8F11-46D1-8E08-90D3D7D3FD3B}">
      <text>
        <r>
          <rPr>
            <sz val="11"/>
            <color theme="1"/>
            <rFont val="Calibri"/>
            <family val="2"/>
            <scheme val="minor"/>
          </rPr>
          <t>Introduzca el código SNIP</t>
        </r>
      </text>
    </comment>
    <comment ref="C1406" authorId="2" shapeId="0" xr:uid="{B9CF431E-68D0-4CFF-90B6-6A62BEC51622}">
      <text>
        <r>
          <rPr>
            <sz val="11"/>
            <color theme="1"/>
            <rFont val="Calibri"/>
            <family val="2"/>
            <scheme val="minor"/>
          </rPr>
          <t>Introduzca la fecha de inicio del proceso, en formato dd-mm-aaaa</t>
        </r>
      </text>
    </comment>
    <comment ref="F1406" authorId="2" shapeId="0" xr:uid="{4550226C-A910-44B7-9D61-9A69091655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2" shapeId="0" xr:uid="{C38685A8-FF9A-45DD-85EE-CC10ADCC2EC5}">
      <text/>
    </comment>
    <comment ref="C1408" authorId="2" shapeId="0" xr:uid="{63394ADD-CF70-4DB5-91CB-B7C406E553B2}">
      <text>
        <r>
          <rPr>
            <sz val="11"/>
            <color theme="1"/>
            <rFont val="Calibri"/>
            <family val="2"/>
            <scheme val="minor"/>
          </rPr>
          <t>Introduzca la fecha prevista de adjudicación, en formato dd-mm-aaaa</t>
        </r>
      </text>
    </comment>
    <comment ref="F1408" authorId="2" shapeId="0" xr:uid="{5405CAF9-E81C-4389-8700-43DEFD7FF468}">
      <text/>
    </comment>
    <comment ref="F1409" authorId="2" shapeId="0" xr:uid="{2DE7981E-83AB-427E-8950-FB3587940A70}">
      <text/>
    </comment>
    <comment ref="A1411" authorId="2" shapeId="0" xr:uid="{7C8FE5B1-CEE4-4CA7-A82D-8DD42AFC18B5}">
      <text>
        <r>
          <rPr>
            <sz val="11"/>
            <color theme="1"/>
            <rFont val="Calibri"/>
            <family val="2"/>
            <scheme val="minor"/>
          </rPr>
          <t>Introduzca un codigo UNSPSC</t>
        </r>
      </text>
    </comment>
    <comment ref="B1411" authorId="2" shapeId="0" xr:uid="{B5B213F0-0701-4DCF-8DDE-A3B8BAB93E15}">
      <text>
        <r>
          <rPr>
            <sz val="11"/>
            <color theme="1"/>
            <rFont val="Calibri"/>
            <family val="2"/>
            <scheme val="minor"/>
          </rPr>
          <t>Descripción calculada automáticamente a partir de código del artículo</t>
        </r>
      </text>
    </comment>
    <comment ref="C1411" authorId="2" shapeId="0" xr:uid="{690026D0-F7D4-4341-BA62-9B59F6ED2846}">
      <text>
        <r>
          <rPr>
            <sz val="11"/>
            <color theme="1"/>
            <rFont val="Calibri"/>
            <family val="2"/>
            <scheme val="minor"/>
          </rPr>
          <t>Seleccione un valor de la lista</t>
        </r>
      </text>
    </comment>
    <comment ref="D1411" authorId="2" shapeId="0" xr:uid="{CE81B705-E708-4875-B456-CE0455240410}">
      <text>
        <r>
          <rPr>
            <sz val="11"/>
            <color theme="1"/>
            <rFont val="Calibri"/>
            <family val="2"/>
            <scheme val="minor"/>
          </rPr>
          <t>Introduzca un número con dos decimales como máximo. Debe ser igual o mayor a la "Cantidad Real Consumida"</t>
        </r>
      </text>
    </comment>
    <comment ref="E1411" authorId="2" shapeId="0" xr:uid="{D27476D2-2B88-4E0B-862F-718444C70D68}">
      <text>
        <r>
          <rPr>
            <sz val="11"/>
            <color theme="1"/>
            <rFont val="Calibri"/>
            <family val="2"/>
            <scheme val="minor"/>
          </rPr>
          <t>Introduzca un número con dos decimales como máximo</t>
        </r>
      </text>
    </comment>
    <comment ref="F1411" authorId="2" shapeId="0" xr:uid="{2EF9F29F-AD51-4CE6-BEEA-EB3B0590006A}">
      <text>
        <r>
          <rPr>
            <sz val="11"/>
            <color theme="1"/>
            <rFont val="Calibri"/>
            <family val="2"/>
            <scheme val="minor"/>
          </rPr>
          <t>Monto calculado automáticamente por el sistema</t>
        </r>
      </text>
    </comment>
    <comment ref="A1418" authorId="2" shapeId="0" xr:uid="{AFC7FFB1-3EF4-4060-AC99-8768B542AB82}">
      <text>
        <r>
          <rPr>
            <sz val="11"/>
            <color theme="1"/>
            <rFont val="Calibri"/>
            <family val="2"/>
            <scheme val="minor"/>
          </rPr>
          <t>Introducir un texto con el nombre o referencia de la contratación</t>
        </r>
      </text>
    </comment>
    <comment ref="B1418" authorId="2" shapeId="0" xr:uid="{ACE05059-6D00-44F3-A943-793F89CA1C23}">
      <text>
        <r>
          <rPr>
            <sz val="11"/>
            <color theme="1"/>
            <rFont val="Calibri"/>
            <family val="2"/>
            <scheme val="minor"/>
          </rPr>
          <t>Introduzca un texto con la finalidad de la contratación</t>
        </r>
      </text>
    </comment>
    <comment ref="C1418" authorId="2" shapeId="0" xr:uid="{2B88F88A-2FF3-42FA-B679-53ADA2FE9D70}">
      <text>
        <r>
          <rPr>
            <sz val="11"/>
            <color theme="1"/>
            <rFont val="Calibri"/>
            <family val="2"/>
            <scheme val="minor"/>
          </rPr>
          <t>Seleccionar un valor del listado</t>
        </r>
      </text>
    </comment>
    <comment ref="D1418" authorId="2" shapeId="0" xr:uid="{E829B0D0-0D68-469D-BBBF-F4228F8C1796}">
      <text>
        <r>
          <rPr>
            <sz val="11"/>
            <color theme="1"/>
            <rFont val="Calibri"/>
            <family val="2"/>
            <scheme val="minor"/>
          </rPr>
          <t>Seleccione el tipo de procedimiento</t>
        </r>
      </text>
    </comment>
    <comment ref="E1418" authorId="2" shapeId="0" xr:uid="{606E344F-D9A5-48A1-8DA9-2497B45F910A}">
      <text>
        <r>
          <rPr>
            <sz val="11"/>
            <color theme="1"/>
            <rFont val="Calibri"/>
            <family val="2"/>
            <scheme val="minor"/>
          </rPr>
          <t>Seleccione un valor de la lista</t>
        </r>
      </text>
    </comment>
    <comment ref="F1418" authorId="2" shapeId="0" xr:uid="{A2052744-60F0-4968-89DD-31A2A4F8022E}">
      <text>
        <r>
          <rPr>
            <sz val="11"/>
            <color theme="1"/>
            <rFont val="Calibri"/>
            <family val="2"/>
            <scheme val="minor"/>
          </rPr>
          <t>Introduzca el código SNIP</t>
        </r>
      </text>
    </comment>
    <comment ref="C1419" authorId="2" shapeId="0" xr:uid="{BB3CDB03-5D56-4659-B4F0-7A58158345CD}">
      <text>
        <r>
          <rPr>
            <sz val="11"/>
            <color theme="1"/>
            <rFont val="Calibri"/>
            <family val="2"/>
            <scheme val="minor"/>
          </rPr>
          <t>Introduzca la fecha de inicio del proceso, en formato dd-mm-aaaa</t>
        </r>
      </text>
    </comment>
    <comment ref="F1419" authorId="2" shapeId="0" xr:uid="{FF532DF2-ACAE-432C-A51C-8DBAFC2C13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2" shapeId="0" xr:uid="{A461A569-06DC-44F8-92EE-48F8F316DC68}">
      <text/>
    </comment>
    <comment ref="C1421" authorId="2" shapeId="0" xr:uid="{71E3FA14-BDDE-41B7-93BE-219947E8E49F}">
      <text>
        <r>
          <rPr>
            <sz val="11"/>
            <color theme="1"/>
            <rFont val="Calibri"/>
            <family val="2"/>
            <scheme val="minor"/>
          </rPr>
          <t>Introduzca la fecha prevista de adjudicación, en formato dd-mm-aaaa</t>
        </r>
      </text>
    </comment>
    <comment ref="F1421" authorId="2" shapeId="0" xr:uid="{AA46B3EE-9ED1-46A0-9D2A-C8D966C41FE2}">
      <text/>
    </comment>
    <comment ref="F1422" authorId="2" shapeId="0" xr:uid="{5BB0ECFB-2B58-4A62-A0EA-0BB52CE7A33D}">
      <text/>
    </comment>
    <comment ref="A1424" authorId="2" shapeId="0" xr:uid="{6EB220A0-49EA-4116-A8C3-9A5FBAA03E58}">
      <text>
        <r>
          <rPr>
            <sz val="11"/>
            <color theme="1"/>
            <rFont val="Calibri"/>
            <family val="2"/>
            <scheme val="minor"/>
          </rPr>
          <t>Introduzca un codigo UNSPSC</t>
        </r>
      </text>
    </comment>
    <comment ref="B1424" authorId="2" shapeId="0" xr:uid="{0BCC4DE4-85B7-42F7-9D79-83F42A960C5E}">
      <text>
        <r>
          <rPr>
            <sz val="11"/>
            <color theme="1"/>
            <rFont val="Calibri"/>
            <family val="2"/>
            <scheme val="minor"/>
          </rPr>
          <t>Descripción calculada automáticamente a partir de código del artículo</t>
        </r>
      </text>
    </comment>
    <comment ref="C1424" authorId="2" shapeId="0" xr:uid="{DB9A2007-E7A8-4AA3-B5BA-4B18203CE872}">
      <text>
        <r>
          <rPr>
            <sz val="11"/>
            <color theme="1"/>
            <rFont val="Calibri"/>
            <family val="2"/>
            <scheme val="minor"/>
          </rPr>
          <t>Seleccione un valor de la lista</t>
        </r>
      </text>
    </comment>
    <comment ref="D1424" authorId="2" shapeId="0" xr:uid="{E6606F53-C5D6-4AF6-9577-39D72FFB4F1C}">
      <text>
        <r>
          <rPr>
            <sz val="11"/>
            <color theme="1"/>
            <rFont val="Calibri"/>
            <family val="2"/>
            <scheme val="minor"/>
          </rPr>
          <t>Introduzca un número con dos decimales como máximo. Debe ser igual o mayor a la "Cantidad Real Consumida"</t>
        </r>
      </text>
    </comment>
    <comment ref="E1424" authorId="2" shapeId="0" xr:uid="{DF382B4C-689A-4976-8B1F-4C85DFBF7000}">
      <text>
        <r>
          <rPr>
            <sz val="11"/>
            <color theme="1"/>
            <rFont val="Calibri"/>
            <family val="2"/>
            <scheme val="minor"/>
          </rPr>
          <t>Introduzca un número con dos decimales como máximo</t>
        </r>
      </text>
    </comment>
    <comment ref="F1424" authorId="2" shapeId="0" xr:uid="{C678F8D6-2694-45FD-B036-4CAF19A4A470}">
      <text>
        <r>
          <rPr>
            <sz val="11"/>
            <color theme="1"/>
            <rFont val="Calibri"/>
            <family val="2"/>
            <scheme val="minor"/>
          </rPr>
          <t>Monto calculado automáticamente por el sistema</t>
        </r>
      </text>
    </comment>
    <comment ref="A1431" authorId="2" shapeId="0" xr:uid="{F3BC0C71-F421-4835-BF1F-292002DA932B}">
      <text>
        <r>
          <rPr>
            <sz val="11"/>
            <color theme="1"/>
            <rFont val="Calibri"/>
            <family val="2"/>
            <scheme val="minor"/>
          </rPr>
          <t>Introducir un texto con el nombre o referencia de la contratación</t>
        </r>
      </text>
    </comment>
    <comment ref="B1431" authorId="2" shapeId="0" xr:uid="{D6E80DDE-FA66-4D4C-B1BA-D03DF785E385}">
      <text>
        <r>
          <rPr>
            <sz val="11"/>
            <color theme="1"/>
            <rFont val="Calibri"/>
            <family val="2"/>
            <scheme val="minor"/>
          </rPr>
          <t>Introduzca un texto con la finalidad de la contratación</t>
        </r>
      </text>
    </comment>
    <comment ref="C1431" authorId="2" shapeId="0" xr:uid="{07E46C56-C783-402B-A380-A95E52B90EEE}">
      <text>
        <r>
          <rPr>
            <sz val="11"/>
            <color theme="1"/>
            <rFont val="Calibri"/>
            <family val="2"/>
            <scheme val="minor"/>
          </rPr>
          <t>Seleccionar un valor del listado</t>
        </r>
      </text>
    </comment>
    <comment ref="D1431" authorId="2" shapeId="0" xr:uid="{4BA35AF9-C3C9-4374-9701-0632538CA67C}">
      <text>
        <r>
          <rPr>
            <sz val="11"/>
            <color theme="1"/>
            <rFont val="Calibri"/>
            <family val="2"/>
            <scheme val="minor"/>
          </rPr>
          <t>Seleccione el tipo de procedimiento</t>
        </r>
      </text>
    </comment>
    <comment ref="E1431" authorId="2" shapeId="0" xr:uid="{8C399CB6-C9BC-4F4D-9796-8E3E555DDA55}">
      <text>
        <r>
          <rPr>
            <sz val="11"/>
            <color theme="1"/>
            <rFont val="Calibri"/>
            <family val="2"/>
            <scheme val="minor"/>
          </rPr>
          <t>Seleccione un valor de la lista</t>
        </r>
      </text>
    </comment>
    <comment ref="F1431" authorId="2" shapeId="0" xr:uid="{26B92A98-4181-4361-80FE-656800743024}">
      <text>
        <r>
          <rPr>
            <sz val="11"/>
            <color theme="1"/>
            <rFont val="Calibri"/>
            <family val="2"/>
            <scheme val="minor"/>
          </rPr>
          <t>Introduzca el código SNIP</t>
        </r>
      </text>
    </comment>
    <comment ref="C1432" authorId="2" shapeId="0" xr:uid="{611097EE-0426-4402-A866-F89D324067E0}">
      <text>
        <r>
          <rPr>
            <sz val="11"/>
            <color theme="1"/>
            <rFont val="Calibri"/>
            <family val="2"/>
            <scheme val="minor"/>
          </rPr>
          <t>Introduzca la fecha de inicio del proceso, en formato dd-mm-aaaa</t>
        </r>
      </text>
    </comment>
    <comment ref="F1432" authorId="2" shapeId="0" xr:uid="{A9DE95A9-3FA3-4AE5-BBB6-4901EE3BAF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2" shapeId="0" xr:uid="{0AA67E4E-80F2-4CDF-8D19-C941CDE7C661}">
      <text/>
    </comment>
    <comment ref="C1434" authorId="2" shapeId="0" xr:uid="{B5D68D08-B887-4351-BFA0-C1578CF3E106}">
      <text>
        <r>
          <rPr>
            <sz val="11"/>
            <color theme="1"/>
            <rFont val="Calibri"/>
            <family val="2"/>
            <scheme val="minor"/>
          </rPr>
          <t>Introduzca la fecha prevista de adjudicación, en formato dd-mm-aaaa</t>
        </r>
      </text>
    </comment>
    <comment ref="F1434" authorId="2" shapeId="0" xr:uid="{39FDC866-4D30-47AF-A5C1-63844494C250}">
      <text/>
    </comment>
    <comment ref="F1435" authorId="2" shapeId="0" xr:uid="{DB5B9DE7-151E-44A8-B355-6489F7AAA00F}">
      <text/>
    </comment>
    <comment ref="A1437" authorId="2" shapeId="0" xr:uid="{CF59A42E-B6A4-4E86-B2DE-7431F185512F}">
      <text>
        <r>
          <rPr>
            <sz val="11"/>
            <color theme="1"/>
            <rFont val="Calibri"/>
            <family val="2"/>
            <scheme val="minor"/>
          </rPr>
          <t>Introduzca un codigo UNSPSC</t>
        </r>
      </text>
    </comment>
    <comment ref="B1437" authorId="2" shapeId="0" xr:uid="{C7F997D7-1A9F-43A5-8DD9-08B3934736CF}">
      <text>
        <r>
          <rPr>
            <sz val="11"/>
            <color theme="1"/>
            <rFont val="Calibri"/>
            <family val="2"/>
            <scheme val="minor"/>
          </rPr>
          <t>Descripción calculada automáticamente a partir de código del artículo</t>
        </r>
      </text>
    </comment>
    <comment ref="C1437" authorId="2" shapeId="0" xr:uid="{71F72C40-D1A2-4636-85D5-C52A1AEEBEC9}">
      <text>
        <r>
          <rPr>
            <sz val="11"/>
            <color theme="1"/>
            <rFont val="Calibri"/>
            <family val="2"/>
            <scheme val="minor"/>
          </rPr>
          <t>Seleccione un valor de la lista</t>
        </r>
      </text>
    </comment>
    <comment ref="D1437" authorId="2" shapeId="0" xr:uid="{A58D5C3A-A5FB-470E-98CB-BD91C3CBD61C}">
      <text>
        <r>
          <rPr>
            <sz val="11"/>
            <color theme="1"/>
            <rFont val="Calibri"/>
            <family val="2"/>
            <scheme val="minor"/>
          </rPr>
          <t>Introduzca un número con dos decimales como máximo. Debe ser igual o mayor a la "Cantidad Real Consumida"</t>
        </r>
      </text>
    </comment>
    <comment ref="E1437" authorId="2" shapeId="0" xr:uid="{CCB64087-78E6-4FC4-A9CD-13E4E29818CB}">
      <text>
        <r>
          <rPr>
            <sz val="11"/>
            <color theme="1"/>
            <rFont val="Calibri"/>
            <family val="2"/>
            <scheme val="minor"/>
          </rPr>
          <t>Introduzca un número con dos decimales como máximo</t>
        </r>
      </text>
    </comment>
    <comment ref="F1437" authorId="2" shapeId="0" xr:uid="{0BD828EB-D591-4C9F-8151-7FF988955FC7}">
      <text>
        <r>
          <rPr>
            <sz val="11"/>
            <color theme="1"/>
            <rFont val="Calibri"/>
            <family val="2"/>
            <scheme val="minor"/>
          </rPr>
          <t>Monto calculado automáticamente por el sistema</t>
        </r>
      </text>
    </comment>
    <comment ref="A1444" authorId="2" shapeId="0" xr:uid="{7D4639A8-F653-41FE-805D-F57FA6F94B41}">
      <text>
        <r>
          <rPr>
            <sz val="11"/>
            <color theme="1"/>
            <rFont val="Calibri"/>
            <family val="2"/>
            <scheme val="minor"/>
          </rPr>
          <t>Introducir un texto con el nombre o referencia de la contratación</t>
        </r>
      </text>
    </comment>
    <comment ref="B1444" authorId="2" shapeId="0" xr:uid="{E750EFC6-F723-49E5-BCBB-8214C60EFAA7}">
      <text>
        <r>
          <rPr>
            <sz val="11"/>
            <color theme="1"/>
            <rFont val="Calibri"/>
            <family val="2"/>
            <scheme val="minor"/>
          </rPr>
          <t>Introduzca un texto con la finalidad de la contratación</t>
        </r>
      </text>
    </comment>
    <comment ref="C1444" authorId="2" shapeId="0" xr:uid="{20ECFA99-4C20-4D98-8147-33D580B79444}">
      <text>
        <r>
          <rPr>
            <sz val="11"/>
            <color theme="1"/>
            <rFont val="Calibri"/>
            <family val="2"/>
            <scheme val="minor"/>
          </rPr>
          <t>Seleccionar un valor del listado</t>
        </r>
      </text>
    </comment>
    <comment ref="D1444" authorId="2" shapeId="0" xr:uid="{382ED23D-883B-4D2F-8A37-F37B0A0D8A12}">
      <text>
        <r>
          <rPr>
            <sz val="11"/>
            <color theme="1"/>
            <rFont val="Calibri"/>
            <family val="2"/>
            <scheme val="minor"/>
          </rPr>
          <t>Seleccione el tipo de procedimiento</t>
        </r>
      </text>
    </comment>
    <comment ref="E1444" authorId="2" shapeId="0" xr:uid="{7B3085C9-C4B2-4320-AC11-7726F80A3FCD}">
      <text>
        <r>
          <rPr>
            <sz val="11"/>
            <color theme="1"/>
            <rFont val="Calibri"/>
            <family val="2"/>
            <scheme val="minor"/>
          </rPr>
          <t>Seleccione un valor de la lista</t>
        </r>
      </text>
    </comment>
    <comment ref="F1444" authorId="2" shapeId="0" xr:uid="{0500D65A-CE31-42D5-983C-52DD67CF595C}">
      <text>
        <r>
          <rPr>
            <sz val="11"/>
            <color theme="1"/>
            <rFont val="Calibri"/>
            <family val="2"/>
            <scheme val="minor"/>
          </rPr>
          <t>Introduzca el código SNIP</t>
        </r>
      </text>
    </comment>
    <comment ref="C1445" authorId="2" shapeId="0" xr:uid="{CCD7773C-829D-4B5C-B6CB-298B16D0135C}">
      <text>
        <r>
          <rPr>
            <sz val="11"/>
            <color theme="1"/>
            <rFont val="Calibri"/>
            <family val="2"/>
            <scheme val="minor"/>
          </rPr>
          <t>Introduzca la fecha de inicio del proceso, en formato dd-mm-aaaa</t>
        </r>
      </text>
    </comment>
    <comment ref="F1445" authorId="2" shapeId="0" xr:uid="{0C882ADC-A2CC-4F44-980A-30868A160D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shapeId="0" xr:uid="{A3E93608-CE13-4603-92AA-EA36D964D8D1}">
      <text/>
    </comment>
    <comment ref="C1447" authorId="2" shapeId="0" xr:uid="{8A71BF35-8E02-44FF-9402-9E592ADF8B12}">
      <text>
        <r>
          <rPr>
            <sz val="11"/>
            <color theme="1"/>
            <rFont val="Calibri"/>
            <family val="2"/>
            <scheme val="minor"/>
          </rPr>
          <t>Introduzca la fecha prevista de adjudicación, en formato dd-mm-aaaa</t>
        </r>
      </text>
    </comment>
    <comment ref="F1447" authorId="2" shapeId="0" xr:uid="{2EEC3DB0-9FC1-4EAA-BCA3-C976AA016D36}">
      <text/>
    </comment>
    <comment ref="F1448" authorId="2" shapeId="0" xr:uid="{19F0E198-4BD7-4219-B033-A4A3E0454711}">
      <text/>
    </comment>
    <comment ref="A1450" authorId="2" shapeId="0" xr:uid="{C60A5669-13EB-4916-8DC0-BF61BA91CABF}">
      <text>
        <r>
          <rPr>
            <sz val="11"/>
            <color theme="1"/>
            <rFont val="Calibri"/>
            <family val="2"/>
            <scheme val="minor"/>
          </rPr>
          <t>Introduzca un codigo UNSPSC</t>
        </r>
      </text>
    </comment>
    <comment ref="B1450" authorId="2" shapeId="0" xr:uid="{A3594AEF-019D-4BFC-8613-0EDF6DD6FA45}">
      <text>
        <r>
          <rPr>
            <sz val="11"/>
            <color theme="1"/>
            <rFont val="Calibri"/>
            <family val="2"/>
            <scheme val="minor"/>
          </rPr>
          <t>Descripción calculada automáticamente a partir de código del artículo</t>
        </r>
      </text>
    </comment>
    <comment ref="C1450" authorId="2" shapeId="0" xr:uid="{5FC41116-0074-4C1F-96AB-ADFAA28CF253}">
      <text>
        <r>
          <rPr>
            <sz val="11"/>
            <color theme="1"/>
            <rFont val="Calibri"/>
            <family val="2"/>
            <scheme val="minor"/>
          </rPr>
          <t>Seleccione un valor de la lista</t>
        </r>
      </text>
    </comment>
    <comment ref="D1450" authorId="2" shapeId="0" xr:uid="{C39AD6FD-16F3-4BE3-87E5-EB08CB87C340}">
      <text>
        <r>
          <rPr>
            <sz val="11"/>
            <color theme="1"/>
            <rFont val="Calibri"/>
            <family val="2"/>
            <scheme val="minor"/>
          </rPr>
          <t>Introduzca un número con dos decimales como máximo. Debe ser igual o mayor a la "Cantidad Real Consumida"</t>
        </r>
      </text>
    </comment>
    <comment ref="E1450" authorId="2" shapeId="0" xr:uid="{1B88E048-23ED-42B5-96FF-3D2168805F57}">
      <text>
        <r>
          <rPr>
            <sz val="11"/>
            <color theme="1"/>
            <rFont val="Calibri"/>
            <family val="2"/>
            <scheme val="minor"/>
          </rPr>
          <t>Introduzca un número con dos decimales como máximo</t>
        </r>
      </text>
    </comment>
    <comment ref="F1450" authorId="2" shapeId="0" xr:uid="{E5B86D27-B8A3-4958-B264-FC291D28B5B9}">
      <text>
        <r>
          <rPr>
            <sz val="11"/>
            <color theme="1"/>
            <rFont val="Calibri"/>
            <family val="2"/>
            <scheme val="minor"/>
          </rPr>
          <t>Monto calculado automáticamente por el sistema</t>
        </r>
      </text>
    </comment>
    <comment ref="A1455" authorId="2" shapeId="0" xr:uid="{F0034F9E-93E9-4AA3-B38D-412996B1460D}">
      <text>
        <r>
          <rPr>
            <sz val="11"/>
            <color theme="1"/>
            <rFont val="Calibri"/>
            <family val="2"/>
            <scheme val="minor"/>
          </rPr>
          <t>Introducir un texto con el nombre o referencia de la contratación</t>
        </r>
      </text>
    </comment>
    <comment ref="B1455" authorId="2" shapeId="0" xr:uid="{27E3846A-CF99-4EC7-9514-072C6255AF3D}">
      <text>
        <r>
          <rPr>
            <sz val="11"/>
            <color theme="1"/>
            <rFont val="Calibri"/>
            <family val="2"/>
            <scheme val="minor"/>
          </rPr>
          <t>Introduzca un texto con la finalidad de la contratación</t>
        </r>
      </text>
    </comment>
    <comment ref="C1455" authorId="2" shapeId="0" xr:uid="{6C187445-D76B-46D2-A811-069FF4BCEB2D}">
      <text>
        <r>
          <rPr>
            <sz val="11"/>
            <color theme="1"/>
            <rFont val="Calibri"/>
            <family val="2"/>
            <scheme val="minor"/>
          </rPr>
          <t>Seleccionar un valor del listado</t>
        </r>
      </text>
    </comment>
    <comment ref="D1455" authorId="2" shapeId="0" xr:uid="{EBB880E3-101F-4A62-8E17-AE59642B46E0}">
      <text>
        <r>
          <rPr>
            <sz val="11"/>
            <color theme="1"/>
            <rFont val="Calibri"/>
            <family val="2"/>
            <scheme val="minor"/>
          </rPr>
          <t>Seleccione el tipo de procedimiento</t>
        </r>
      </text>
    </comment>
    <comment ref="E1455" authorId="2" shapeId="0" xr:uid="{5019FDE8-17B6-4EDE-87ED-4D67D35385E3}">
      <text>
        <r>
          <rPr>
            <sz val="11"/>
            <color theme="1"/>
            <rFont val="Calibri"/>
            <family val="2"/>
            <scheme val="minor"/>
          </rPr>
          <t>Seleccione un valor de la lista</t>
        </r>
      </text>
    </comment>
    <comment ref="F1455" authorId="2" shapeId="0" xr:uid="{AA1E7362-9A59-4288-B399-5AA4FD8CD145}">
      <text>
        <r>
          <rPr>
            <sz val="11"/>
            <color theme="1"/>
            <rFont val="Calibri"/>
            <family val="2"/>
            <scheme val="minor"/>
          </rPr>
          <t>Introduzca el código SNIP</t>
        </r>
      </text>
    </comment>
    <comment ref="C1456" authorId="2" shapeId="0" xr:uid="{AD492E5D-234C-434D-9CE7-758B04093BEE}">
      <text>
        <r>
          <rPr>
            <sz val="11"/>
            <color theme="1"/>
            <rFont val="Calibri"/>
            <family val="2"/>
            <scheme val="minor"/>
          </rPr>
          <t>Introduzca la fecha de inicio del proceso, en formato dd-mm-aaaa</t>
        </r>
      </text>
    </comment>
    <comment ref="F1456" authorId="2" shapeId="0" xr:uid="{5563019C-137B-4C40-B6E1-6788B82FD8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2" shapeId="0" xr:uid="{515FFD6B-5545-40D8-846A-679B51D9AD55}">
      <text/>
    </comment>
    <comment ref="C1458" authorId="2" shapeId="0" xr:uid="{51B0E7CA-659A-4093-8C25-E09796B67C01}">
      <text>
        <r>
          <rPr>
            <sz val="11"/>
            <color theme="1"/>
            <rFont val="Calibri"/>
            <family val="2"/>
            <scheme val="minor"/>
          </rPr>
          <t>Introduzca la fecha prevista de adjudicación, en formato dd-mm-aaaa</t>
        </r>
      </text>
    </comment>
    <comment ref="F1458" authorId="2" shapeId="0" xr:uid="{27FB1DC7-3E90-4C06-BA47-E2A0549A0ACD}">
      <text/>
    </comment>
    <comment ref="F1459" authorId="2" shapeId="0" xr:uid="{44CCF2A2-A0A9-47E1-90CF-8ACB3763692D}">
      <text/>
    </comment>
    <comment ref="A1461" authorId="2" shapeId="0" xr:uid="{53793C29-C2D8-4DE2-A1AB-B24F1F91EF9F}">
      <text>
        <r>
          <rPr>
            <sz val="11"/>
            <color theme="1"/>
            <rFont val="Calibri"/>
            <family val="2"/>
            <scheme val="minor"/>
          </rPr>
          <t>Introduzca un codigo UNSPSC</t>
        </r>
      </text>
    </comment>
    <comment ref="B1461" authorId="2" shapeId="0" xr:uid="{D104E729-EC0E-4E98-83FC-D71614B4AB14}">
      <text>
        <r>
          <rPr>
            <sz val="11"/>
            <color theme="1"/>
            <rFont val="Calibri"/>
            <family val="2"/>
            <scheme val="minor"/>
          </rPr>
          <t>Descripción calculada automáticamente a partir de código del artículo</t>
        </r>
      </text>
    </comment>
    <comment ref="C1461" authorId="2" shapeId="0" xr:uid="{45C24AE6-DEC6-405A-8972-C87EF27BC146}">
      <text>
        <r>
          <rPr>
            <sz val="11"/>
            <color theme="1"/>
            <rFont val="Calibri"/>
            <family val="2"/>
            <scheme val="minor"/>
          </rPr>
          <t>Seleccione un valor de la lista</t>
        </r>
      </text>
    </comment>
    <comment ref="D1461" authorId="2" shapeId="0" xr:uid="{577E83BE-EBA7-40AA-AE12-F664E2C28597}">
      <text>
        <r>
          <rPr>
            <sz val="11"/>
            <color theme="1"/>
            <rFont val="Calibri"/>
            <family val="2"/>
            <scheme val="minor"/>
          </rPr>
          <t>Introduzca un número con dos decimales como máximo. Debe ser igual o mayor a la "Cantidad Real Consumida"</t>
        </r>
      </text>
    </comment>
    <comment ref="E1461" authorId="2" shapeId="0" xr:uid="{A0ACB440-E02A-418A-8CBA-E3D430E60133}">
      <text>
        <r>
          <rPr>
            <sz val="11"/>
            <color theme="1"/>
            <rFont val="Calibri"/>
            <family val="2"/>
            <scheme val="minor"/>
          </rPr>
          <t>Introduzca un número con dos decimales como máximo</t>
        </r>
      </text>
    </comment>
    <comment ref="F1461" authorId="2" shapeId="0" xr:uid="{5A759D37-F2EC-4B53-9ADB-306C6C621CE9}">
      <text>
        <r>
          <rPr>
            <sz val="11"/>
            <color theme="1"/>
            <rFont val="Calibri"/>
            <family val="2"/>
            <scheme val="minor"/>
          </rPr>
          <t>Monto calculado automáticamente por el sistema</t>
        </r>
      </text>
    </comment>
    <comment ref="A1467" authorId="2" shapeId="0" xr:uid="{694474B4-3B63-471A-B4E5-18F993CBF493}">
      <text>
        <r>
          <rPr>
            <sz val="11"/>
            <color theme="1"/>
            <rFont val="Calibri"/>
            <family val="2"/>
            <scheme val="minor"/>
          </rPr>
          <t>Introducir un texto con el nombre o referencia de la contratación</t>
        </r>
      </text>
    </comment>
    <comment ref="B1467" authorId="2" shapeId="0" xr:uid="{8CB68EB8-612E-4333-9676-592680B4AA0A}">
      <text>
        <r>
          <rPr>
            <sz val="11"/>
            <color theme="1"/>
            <rFont val="Calibri"/>
            <family val="2"/>
            <scheme val="minor"/>
          </rPr>
          <t>Introduzca un texto con la finalidad de la contratación</t>
        </r>
      </text>
    </comment>
    <comment ref="C1467" authorId="2" shapeId="0" xr:uid="{CDC54370-64D3-4B92-901E-2DC9D5E2A3C1}">
      <text>
        <r>
          <rPr>
            <sz val="11"/>
            <color theme="1"/>
            <rFont val="Calibri"/>
            <family val="2"/>
            <scheme val="minor"/>
          </rPr>
          <t>Seleccionar un valor del listado</t>
        </r>
      </text>
    </comment>
    <comment ref="D1467" authorId="2" shapeId="0" xr:uid="{F5EB33F0-72B5-4EB1-AC2D-1FF4149650F8}">
      <text>
        <r>
          <rPr>
            <sz val="11"/>
            <color theme="1"/>
            <rFont val="Calibri"/>
            <family val="2"/>
            <scheme val="minor"/>
          </rPr>
          <t>Seleccione el tipo de procedimiento</t>
        </r>
      </text>
    </comment>
    <comment ref="E1467" authorId="2" shapeId="0" xr:uid="{9D833513-88C1-42FA-B1BB-EF90056828FC}">
      <text>
        <r>
          <rPr>
            <sz val="11"/>
            <color theme="1"/>
            <rFont val="Calibri"/>
            <family val="2"/>
            <scheme val="minor"/>
          </rPr>
          <t>Seleccione un valor de la lista</t>
        </r>
      </text>
    </comment>
    <comment ref="F1467" authorId="2" shapeId="0" xr:uid="{403DCCC6-1D0D-406E-A804-81AA1A46E6F1}">
      <text>
        <r>
          <rPr>
            <sz val="11"/>
            <color theme="1"/>
            <rFont val="Calibri"/>
            <family val="2"/>
            <scheme val="minor"/>
          </rPr>
          <t>Introduzca el código SNIP</t>
        </r>
      </text>
    </comment>
    <comment ref="C1468" authorId="2" shapeId="0" xr:uid="{AC1A0016-BC2E-4F0E-A9CE-DD1DB344FCD8}">
      <text>
        <r>
          <rPr>
            <sz val="11"/>
            <color theme="1"/>
            <rFont val="Calibri"/>
            <family val="2"/>
            <scheme val="minor"/>
          </rPr>
          <t>Introduzca la fecha de inicio del proceso, en formato dd-mm-aaaa</t>
        </r>
      </text>
    </comment>
    <comment ref="F1468" authorId="2" shapeId="0" xr:uid="{4034E22A-55A4-4549-A527-6D698DEEF3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2" shapeId="0" xr:uid="{CD965A66-B9C7-4D23-B22F-DB76FD419185}">
      <text/>
    </comment>
    <comment ref="C1470" authorId="2" shapeId="0" xr:uid="{1598BC36-58D6-47FB-AE3E-AAA3F158106B}">
      <text>
        <r>
          <rPr>
            <sz val="11"/>
            <color theme="1"/>
            <rFont val="Calibri"/>
            <family val="2"/>
            <scheme val="minor"/>
          </rPr>
          <t>Introduzca la fecha prevista de adjudicación, en formato dd-mm-aaaa</t>
        </r>
      </text>
    </comment>
    <comment ref="F1470" authorId="2" shapeId="0" xr:uid="{A7E50E41-98CF-409F-B834-90C5F52FB5C2}">
      <text/>
    </comment>
    <comment ref="F1471" authorId="2" shapeId="0" xr:uid="{2A189EB8-2855-44BD-8548-6B042D958BC3}">
      <text/>
    </comment>
    <comment ref="A1473" authorId="2" shapeId="0" xr:uid="{46C3DFE8-DC9B-4D09-91B5-ACBE1D9EAFAC}">
      <text>
        <r>
          <rPr>
            <sz val="11"/>
            <color theme="1"/>
            <rFont val="Calibri"/>
            <family val="2"/>
            <scheme val="minor"/>
          </rPr>
          <t>Introduzca un codigo UNSPSC</t>
        </r>
      </text>
    </comment>
    <comment ref="B1473" authorId="2" shapeId="0" xr:uid="{3981C72B-D080-4B54-94CB-C4D7A4075858}">
      <text>
        <r>
          <rPr>
            <sz val="11"/>
            <color theme="1"/>
            <rFont val="Calibri"/>
            <family val="2"/>
            <scheme val="minor"/>
          </rPr>
          <t>Descripción calculada automáticamente a partir de código del artículo</t>
        </r>
      </text>
    </comment>
    <comment ref="C1473" authorId="2" shapeId="0" xr:uid="{21A77F36-51C4-4271-9204-656D87168F05}">
      <text>
        <r>
          <rPr>
            <sz val="11"/>
            <color theme="1"/>
            <rFont val="Calibri"/>
            <family val="2"/>
            <scheme val="minor"/>
          </rPr>
          <t>Seleccione un valor de la lista</t>
        </r>
      </text>
    </comment>
    <comment ref="D1473" authorId="2" shapeId="0" xr:uid="{3D376776-F05A-4596-91CA-9CC059A927DA}">
      <text>
        <r>
          <rPr>
            <sz val="11"/>
            <color theme="1"/>
            <rFont val="Calibri"/>
            <family val="2"/>
            <scheme val="minor"/>
          </rPr>
          <t>Introduzca un número con dos decimales como máximo. Debe ser igual o mayor a la "Cantidad Real Consumida"</t>
        </r>
      </text>
    </comment>
    <comment ref="E1473" authorId="2" shapeId="0" xr:uid="{DE0BF533-2D85-4D92-98E9-F5D3980FE1F8}">
      <text>
        <r>
          <rPr>
            <sz val="11"/>
            <color theme="1"/>
            <rFont val="Calibri"/>
            <family val="2"/>
            <scheme val="minor"/>
          </rPr>
          <t>Introduzca un número con dos decimales como máximo</t>
        </r>
      </text>
    </comment>
    <comment ref="F1473" authorId="2" shapeId="0" xr:uid="{CDA357B6-4DF0-415C-809E-73A78C09566E}">
      <text>
        <r>
          <rPr>
            <sz val="11"/>
            <color theme="1"/>
            <rFont val="Calibri"/>
            <family val="2"/>
            <scheme val="minor"/>
          </rPr>
          <t>Monto calculado automáticamente por el sistema</t>
        </r>
      </text>
    </comment>
    <comment ref="A1487" authorId="2" shapeId="0" xr:uid="{44BD70F8-1EE8-450B-86E8-3C87AD680BD3}">
      <text>
        <r>
          <rPr>
            <sz val="11"/>
            <color theme="1"/>
            <rFont val="Calibri"/>
            <family val="2"/>
            <scheme val="minor"/>
          </rPr>
          <t>Introducir un texto con el nombre o referencia de la contratación</t>
        </r>
      </text>
    </comment>
    <comment ref="B1487" authorId="2" shapeId="0" xr:uid="{94447415-9CBC-4B34-ACB4-23D9B85149EC}">
      <text>
        <r>
          <rPr>
            <sz val="11"/>
            <color theme="1"/>
            <rFont val="Calibri"/>
            <family val="2"/>
            <scheme val="minor"/>
          </rPr>
          <t>Introduzca un texto con la finalidad de la contratación</t>
        </r>
      </text>
    </comment>
    <comment ref="C1487" authorId="2" shapeId="0" xr:uid="{E5A20429-E61D-4871-A9B9-9F33DA54DB66}">
      <text>
        <r>
          <rPr>
            <sz val="11"/>
            <color theme="1"/>
            <rFont val="Calibri"/>
            <family val="2"/>
            <scheme val="minor"/>
          </rPr>
          <t>Seleccionar un valor del listado</t>
        </r>
      </text>
    </comment>
    <comment ref="D1487" authorId="2" shapeId="0" xr:uid="{14A2CB78-FE1B-4C90-8FA3-598DC901E4B1}">
      <text>
        <r>
          <rPr>
            <sz val="11"/>
            <color theme="1"/>
            <rFont val="Calibri"/>
            <family val="2"/>
            <scheme val="minor"/>
          </rPr>
          <t>Seleccione el tipo de procedimiento</t>
        </r>
      </text>
    </comment>
    <comment ref="E1487" authorId="2" shapeId="0" xr:uid="{270BFA84-EC05-4370-9930-8F9CCA1C08A5}">
      <text>
        <r>
          <rPr>
            <sz val="11"/>
            <color theme="1"/>
            <rFont val="Calibri"/>
            <family val="2"/>
            <scheme val="minor"/>
          </rPr>
          <t>Seleccione un valor de la lista</t>
        </r>
      </text>
    </comment>
    <comment ref="F1487" authorId="2" shapeId="0" xr:uid="{A2A00B2C-6AA7-48F6-8CBA-67FB9171B23D}">
      <text>
        <r>
          <rPr>
            <sz val="11"/>
            <color theme="1"/>
            <rFont val="Calibri"/>
            <family val="2"/>
            <scheme val="minor"/>
          </rPr>
          <t>Introduzca el código SNIP</t>
        </r>
      </text>
    </comment>
    <comment ref="C1488" authorId="2" shapeId="0" xr:uid="{68ABB473-1B7B-499C-9345-D7B228FD4A2B}">
      <text>
        <r>
          <rPr>
            <sz val="11"/>
            <color theme="1"/>
            <rFont val="Calibri"/>
            <family val="2"/>
            <scheme val="minor"/>
          </rPr>
          <t>Introduzca la fecha de inicio del proceso, en formato dd-mm-aaaa</t>
        </r>
      </text>
    </comment>
    <comment ref="F1488" authorId="2" shapeId="0" xr:uid="{1A97387F-AC5B-420A-8DE8-6D88A6F713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shapeId="0" xr:uid="{51C45A33-747A-40AD-9CAF-2C829B81A24E}">
      <text/>
    </comment>
    <comment ref="C1490" authorId="2" shapeId="0" xr:uid="{BB2CF62F-FDB0-4E0E-A8D3-9B3E8BBCEF02}">
      <text>
        <r>
          <rPr>
            <sz val="11"/>
            <color theme="1"/>
            <rFont val="Calibri"/>
            <family val="2"/>
            <scheme val="minor"/>
          </rPr>
          <t>Introduzca la fecha prevista de adjudicación, en formato dd-mm-aaaa</t>
        </r>
      </text>
    </comment>
    <comment ref="F1490" authorId="2" shapeId="0" xr:uid="{2E5B16C9-A1D5-430F-B083-10E9F099B484}">
      <text/>
    </comment>
    <comment ref="F1491" authorId="2" shapeId="0" xr:uid="{326A6341-BA6C-40C4-9828-DEEDD24D08EA}">
      <text/>
    </comment>
    <comment ref="A1493" authorId="2" shapeId="0" xr:uid="{30954C46-EAD8-4EBF-AAD7-57F556797A51}">
      <text>
        <r>
          <rPr>
            <sz val="11"/>
            <color theme="1"/>
            <rFont val="Calibri"/>
            <family val="2"/>
            <scheme val="minor"/>
          </rPr>
          <t>Introduzca un codigo UNSPSC</t>
        </r>
      </text>
    </comment>
    <comment ref="B1493" authorId="2" shapeId="0" xr:uid="{1099DC6D-C738-428E-A42A-88D1AC6793E9}">
      <text>
        <r>
          <rPr>
            <sz val="11"/>
            <color theme="1"/>
            <rFont val="Calibri"/>
            <family val="2"/>
            <scheme val="minor"/>
          </rPr>
          <t>Descripción calculada automáticamente a partir de código del artículo</t>
        </r>
      </text>
    </comment>
    <comment ref="C1493" authorId="2" shapeId="0" xr:uid="{4E598892-5A40-48CA-BFCA-861B613A1A8F}">
      <text>
        <r>
          <rPr>
            <sz val="11"/>
            <color theme="1"/>
            <rFont val="Calibri"/>
            <family val="2"/>
            <scheme val="minor"/>
          </rPr>
          <t>Seleccione un valor de la lista</t>
        </r>
      </text>
    </comment>
    <comment ref="D1493" authorId="2" shapeId="0" xr:uid="{89921F6E-10FB-4D73-A11A-D554AE7E468D}">
      <text>
        <r>
          <rPr>
            <sz val="11"/>
            <color theme="1"/>
            <rFont val="Calibri"/>
            <family val="2"/>
            <scheme val="minor"/>
          </rPr>
          <t>Introduzca un número con dos decimales como máximo. Debe ser igual o mayor a la "Cantidad Real Consumida"</t>
        </r>
      </text>
    </comment>
    <comment ref="E1493" authorId="2" shapeId="0" xr:uid="{480AA0EE-6681-4113-AE89-50028A698718}">
      <text>
        <r>
          <rPr>
            <sz val="11"/>
            <color theme="1"/>
            <rFont val="Calibri"/>
            <family val="2"/>
            <scheme val="minor"/>
          </rPr>
          <t>Introduzca un número con dos decimales como máximo</t>
        </r>
      </text>
    </comment>
    <comment ref="F1493" authorId="2" shapeId="0" xr:uid="{8B9C782D-68E3-4F94-9971-9C59B129FF5E}">
      <text>
        <r>
          <rPr>
            <sz val="11"/>
            <color theme="1"/>
            <rFont val="Calibri"/>
            <family val="2"/>
            <scheme val="minor"/>
          </rPr>
          <t>Monto calculado automáticamente por el sistema</t>
        </r>
      </text>
    </comment>
    <comment ref="A1505" authorId="2" shapeId="0" xr:uid="{458ED39E-4998-4CC5-8BCA-E50E03DBC62C}">
      <text>
        <r>
          <rPr>
            <sz val="11"/>
            <color theme="1"/>
            <rFont val="Calibri"/>
            <family val="2"/>
            <scheme val="minor"/>
          </rPr>
          <t>Introducir un texto con el nombre o referencia de la contratación</t>
        </r>
      </text>
    </comment>
    <comment ref="B1505" authorId="2" shapeId="0" xr:uid="{0ED45DA6-8668-4D80-BD4D-7728A47D5E04}">
      <text>
        <r>
          <rPr>
            <sz val="11"/>
            <color theme="1"/>
            <rFont val="Calibri"/>
            <family val="2"/>
            <scheme val="minor"/>
          </rPr>
          <t>Introduzca un texto con la finalidad de la contratación</t>
        </r>
      </text>
    </comment>
    <comment ref="C1505" authorId="2" shapeId="0" xr:uid="{D9091DFC-A551-4533-A858-2BCA2A64F1F5}">
      <text>
        <r>
          <rPr>
            <sz val="11"/>
            <color theme="1"/>
            <rFont val="Calibri"/>
            <family val="2"/>
            <scheme val="minor"/>
          </rPr>
          <t>Seleccionar un valor del listado</t>
        </r>
      </text>
    </comment>
    <comment ref="D1505" authorId="2" shapeId="0" xr:uid="{6225D1A5-5CE5-416E-98D9-CB68DD918D25}">
      <text>
        <r>
          <rPr>
            <sz val="11"/>
            <color theme="1"/>
            <rFont val="Calibri"/>
            <family val="2"/>
            <scheme val="minor"/>
          </rPr>
          <t>Seleccione el tipo de procedimiento</t>
        </r>
      </text>
    </comment>
    <comment ref="E1505" authorId="2" shapeId="0" xr:uid="{C8785ED1-2A62-45E6-ADC4-8715A98F5F85}">
      <text>
        <r>
          <rPr>
            <sz val="11"/>
            <color theme="1"/>
            <rFont val="Calibri"/>
            <family val="2"/>
            <scheme val="minor"/>
          </rPr>
          <t>Seleccione un valor de la lista</t>
        </r>
      </text>
    </comment>
    <comment ref="F1505" authorId="2" shapeId="0" xr:uid="{B7F3D6E2-87C6-47E4-BE78-EA9D87E0C92E}">
      <text>
        <r>
          <rPr>
            <sz val="11"/>
            <color theme="1"/>
            <rFont val="Calibri"/>
            <family val="2"/>
            <scheme val="minor"/>
          </rPr>
          <t>Introduzca el código SNIP</t>
        </r>
      </text>
    </comment>
    <comment ref="C1506" authorId="2" shapeId="0" xr:uid="{EF26CF32-BA81-47B0-91BB-C4F3D87FB1C3}">
      <text>
        <r>
          <rPr>
            <sz val="11"/>
            <color theme="1"/>
            <rFont val="Calibri"/>
            <family val="2"/>
            <scheme val="minor"/>
          </rPr>
          <t>Introduzca la fecha de inicio del proceso, en formato dd-mm-aaaa</t>
        </r>
      </text>
    </comment>
    <comment ref="F1506" authorId="2" shapeId="0" xr:uid="{5C05042D-0BD2-408C-8ADD-02EBEEE34E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2" shapeId="0" xr:uid="{6492AD7F-D45D-44DC-B265-746F7D1D3AA0}">
      <text/>
    </comment>
    <comment ref="C1508" authorId="2" shapeId="0" xr:uid="{A9BCE7E9-185C-4323-AC85-4DCE38095D88}">
      <text>
        <r>
          <rPr>
            <sz val="11"/>
            <color theme="1"/>
            <rFont val="Calibri"/>
            <family val="2"/>
            <scheme val="minor"/>
          </rPr>
          <t>Introduzca la fecha prevista de adjudicación, en formato dd-mm-aaaa</t>
        </r>
      </text>
    </comment>
    <comment ref="F1508" authorId="2" shapeId="0" xr:uid="{E2F1B871-B8B0-4226-8A26-A907CB939D82}">
      <text/>
    </comment>
    <comment ref="F1509" authorId="2" shapeId="0" xr:uid="{FC824EE7-0581-4A87-B17E-9CAB6F4C38C2}">
      <text/>
    </comment>
    <comment ref="A1511" authorId="2" shapeId="0" xr:uid="{FF923923-F9AF-44D0-9801-EBA03384C112}">
      <text>
        <r>
          <rPr>
            <sz val="11"/>
            <color theme="1"/>
            <rFont val="Calibri"/>
            <family val="2"/>
            <scheme val="minor"/>
          </rPr>
          <t>Introduzca un codigo UNSPSC</t>
        </r>
      </text>
    </comment>
    <comment ref="B1511" authorId="2" shapeId="0" xr:uid="{4BB0BB24-390D-481C-B548-45657A767190}">
      <text>
        <r>
          <rPr>
            <sz val="11"/>
            <color theme="1"/>
            <rFont val="Calibri"/>
            <family val="2"/>
            <scheme val="minor"/>
          </rPr>
          <t>Descripción calculada automáticamente a partir de código del artículo</t>
        </r>
      </text>
    </comment>
    <comment ref="C1511" authorId="2" shapeId="0" xr:uid="{EE088D96-A36C-4D9D-A1EC-A7C95156AB60}">
      <text>
        <r>
          <rPr>
            <sz val="11"/>
            <color theme="1"/>
            <rFont val="Calibri"/>
            <family val="2"/>
            <scheme val="minor"/>
          </rPr>
          <t>Seleccione un valor de la lista</t>
        </r>
      </text>
    </comment>
    <comment ref="D1511" authorId="2" shapeId="0" xr:uid="{67F45978-A742-4B78-94B1-83042D128AE6}">
      <text>
        <r>
          <rPr>
            <sz val="11"/>
            <color theme="1"/>
            <rFont val="Calibri"/>
            <family val="2"/>
            <scheme val="minor"/>
          </rPr>
          <t>Introduzca un número con dos decimales como máximo. Debe ser igual o mayor a la "Cantidad Real Consumida"</t>
        </r>
      </text>
    </comment>
    <comment ref="E1511" authorId="2" shapeId="0" xr:uid="{6091FD9A-E870-4FE3-940E-4BF2658E439B}">
      <text>
        <r>
          <rPr>
            <sz val="11"/>
            <color theme="1"/>
            <rFont val="Calibri"/>
            <family val="2"/>
            <scheme val="minor"/>
          </rPr>
          <t>Introduzca un número con dos decimales como máximo</t>
        </r>
      </text>
    </comment>
    <comment ref="F1511" authorId="2" shapeId="0" xr:uid="{ABAB426F-A5EB-45FC-910D-C98E4C94A71E}">
      <text>
        <r>
          <rPr>
            <sz val="11"/>
            <color theme="1"/>
            <rFont val="Calibri"/>
            <family val="2"/>
            <scheme val="minor"/>
          </rPr>
          <t>Monto calculado automáticamente por el sistema</t>
        </r>
      </text>
    </comment>
    <comment ref="A1525" authorId="2" shapeId="0" xr:uid="{610948A2-F924-47E0-9E0F-4BF552C65B89}">
      <text>
        <r>
          <rPr>
            <sz val="11"/>
            <color theme="1"/>
            <rFont val="Calibri"/>
            <family val="2"/>
            <scheme val="minor"/>
          </rPr>
          <t>Introducir un texto con el nombre o referencia de la contratación</t>
        </r>
      </text>
    </comment>
    <comment ref="B1525" authorId="2" shapeId="0" xr:uid="{47C10205-BBF3-4B0F-A9EA-18885020050D}">
      <text>
        <r>
          <rPr>
            <sz val="11"/>
            <color theme="1"/>
            <rFont val="Calibri"/>
            <family val="2"/>
            <scheme val="minor"/>
          </rPr>
          <t>Introduzca un texto con la finalidad de la contratación</t>
        </r>
      </text>
    </comment>
    <comment ref="C1525" authorId="2" shapeId="0" xr:uid="{803ABE25-13D7-476D-95E3-CDF562E9CC9A}">
      <text>
        <r>
          <rPr>
            <sz val="11"/>
            <color theme="1"/>
            <rFont val="Calibri"/>
            <family val="2"/>
            <scheme val="minor"/>
          </rPr>
          <t>Seleccionar un valor del listado</t>
        </r>
      </text>
    </comment>
    <comment ref="D1525" authorId="2" shapeId="0" xr:uid="{2E065E01-7B07-4F51-A375-190EF18C1095}">
      <text>
        <r>
          <rPr>
            <sz val="11"/>
            <color theme="1"/>
            <rFont val="Calibri"/>
            <family val="2"/>
            <scheme val="minor"/>
          </rPr>
          <t>Seleccione el tipo de procedimiento</t>
        </r>
      </text>
    </comment>
    <comment ref="E1525" authorId="2" shapeId="0" xr:uid="{E4ABD02B-9FB0-4544-A288-653ECB842336}">
      <text>
        <r>
          <rPr>
            <sz val="11"/>
            <color theme="1"/>
            <rFont val="Calibri"/>
            <family val="2"/>
            <scheme val="minor"/>
          </rPr>
          <t>Seleccione un valor de la lista</t>
        </r>
      </text>
    </comment>
    <comment ref="F1525" authorId="2" shapeId="0" xr:uid="{8F5EC820-8CAA-42FC-A4F1-44118EA49C67}">
      <text>
        <r>
          <rPr>
            <sz val="11"/>
            <color theme="1"/>
            <rFont val="Calibri"/>
            <family val="2"/>
            <scheme val="minor"/>
          </rPr>
          <t>Introduzca el código SNIP</t>
        </r>
      </text>
    </comment>
    <comment ref="C1526" authorId="2" shapeId="0" xr:uid="{E19D540A-A80D-4BEE-9C79-192920D9947E}">
      <text>
        <r>
          <rPr>
            <sz val="11"/>
            <color theme="1"/>
            <rFont val="Calibri"/>
            <family val="2"/>
            <scheme val="minor"/>
          </rPr>
          <t>Introduzca la fecha de inicio del proceso, en formato dd-mm-aaaa</t>
        </r>
      </text>
    </comment>
    <comment ref="F1526" authorId="2" shapeId="0" xr:uid="{DCCE1E51-5187-49D2-8A7A-79BD3808E9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2" shapeId="0" xr:uid="{E090ECCD-713D-4AC2-829A-63F392461EA7}">
      <text/>
    </comment>
    <comment ref="C1528" authorId="2" shapeId="0" xr:uid="{9C5B5302-B6DD-4500-817A-408FFD4AED42}">
      <text>
        <r>
          <rPr>
            <sz val="11"/>
            <color theme="1"/>
            <rFont val="Calibri"/>
            <family val="2"/>
            <scheme val="minor"/>
          </rPr>
          <t>Introduzca la fecha prevista de adjudicación, en formato dd-mm-aaaa</t>
        </r>
      </text>
    </comment>
    <comment ref="F1528" authorId="2" shapeId="0" xr:uid="{0D9EF56C-D6B4-4213-A67C-6555FBF404A3}">
      <text/>
    </comment>
    <comment ref="F1529" authorId="2" shapeId="0" xr:uid="{9C2D2B65-E7A5-4E98-AF4C-600A37ECC90B}">
      <text/>
    </comment>
    <comment ref="A1531" authorId="2" shapeId="0" xr:uid="{4057C46E-B0FE-4060-9609-962E08BBDDAD}">
      <text>
        <r>
          <rPr>
            <sz val="11"/>
            <color theme="1"/>
            <rFont val="Calibri"/>
            <family val="2"/>
            <scheme val="minor"/>
          </rPr>
          <t>Introduzca un codigo UNSPSC</t>
        </r>
      </text>
    </comment>
    <comment ref="B1531" authorId="2" shapeId="0" xr:uid="{609476F0-7FA7-4E72-88FD-67483CCBADE0}">
      <text>
        <r>
          <rPr>
            <sz val="11"/>
            <color theme="1"/>
            <rFont val="Calibri"/>
            <family val="2"/>
            <scheme val="minor"/>
          </rPr>
          <t>Descripción calculada automáticamente a partir de código del artículo</t>
        </r>
      </text>
    </comment>
    <comment ref="C1531" authorId="2" shapeId="0" xr:uid="{197B4871-21BB-4320-8705-1F6AB5F2F0AF}">
      <text>
        <r>
          <rPr>
            <sz val="11"/>
            <color theme="1"/>
            <rFont val="Calibri"/>
            <family val="2"/>
            <scheme val="minor"/>
          </rPr>
          <t>Seleccione un valor de la lista</t>
        </r>
      </text>
    </comment>
    <comment ref="D1531" authorId="2" shapeId="0" xr:uid="{BD289A16-95A0-4185-B716-CA9CF5CB8626}">
      <text>
        <r>
          <rPr>
            <sz val="11"/>
            <color theme="1"/>
            <rFont val="Calibri"/>
            <family val="2"/>
            <scheme val="minor"/>
          </rPr>
          <t>Introduzca un número con dos decimales como máximo. Debe ser igual o mayor a la "Cantidad Real Consumida"</t>
        </r>
      </text>
    </comment>
    <comment ref="E1531" authorId="2" shapeId="0" xr:uid="{EC25B60C-44EC-4C6E-AAF8-1BC92321AE77}">
      <text>
        <r>
          <rPr>
            <sz val="11"/>
            <color theme="1"/>
            <rFont val="Calibri"/>
            <family val="2"/>
            <scheme val="minor"/>
          </rPr>
          <t>Introduzca un número con dos decimales como máximo</t>
        </r>
      </text>
    </comment>
    <comment ref="F1531" authorId="2" shapeId="0" xr:uid="{095C2831-00D7-4008-9C92-4125AA9FB324}">
      <text>
        <r>
          <rPr>
            <sz val="11"/>
            <color theme="1"/>
            <rFont val="Calibri"/>
            <family val="2"/>
            <scheme val="minor"/>
          </rPr>
          <t>Monto calculado automáticamente por el sistema</t>
        </r>
      </text>
    </comment>
    <comment ref="A1544" authorId="2" shapeId="0" xr:uid="{994A2E15-AF88-4C2C-9834-227636CDA7C6}">
      <text>
        <r>
          <rPr>
            <sz val="11"/>
            <color theme="1"/>
            <rFont val="Calibri"/>
            <family val="2"/>
            <scheme val="minor"/>
          </rPr>
          <t>Introducir un texto con el nombre o referencia de la contratación</t>
        </r>
      </text>
    </comment>
    <comment ref="B1544" authorId="2" shapeId="0" xr:uid="{FD5B626C-866C-4583-876C-366786F5C9F8}">
      <text>
        <r>
          <rPr>
            <sz val="11"/>
            <color theme="1"/>
            <rFont val="Calibri"/>
            <family val="2"/>
            <scheme val="minor"/>
          </rPr>
          <t>Introduzca un texto con la finalidad de la contratación</t>
        </r>
      </text>
    </comment>
    <comment ref="C1544" authorId="2" shapeId="0" xr:uid="{A7DAB5B8-5D5C-4D09-819A-565BC47A981B}">
      <text>
        <r>
          <rPr>
            <sz val="11"/>
            <color theme="1"/>
            <rFont val="Calibri"/>
            <family val="2"/>
            <scheme val="minor"/>
          </rPr>
          <t>Seleccionar un valor del listado</t>
        </r>
      </text>
    </comment>
    <comment ref="D1544" authorId="2" shapeId="0" xr:uid="{70E4DEF5-63BB-41E0-B3B1-E385080913F8}">
      <text>
        <r>
          <rPr>
            <sz val="11"/>
            <color theme="1"/>
            <rFont val="Calibri"/>
            <family val="2"/>
            <scheme val="minor"/>
          </rPr>
          <t>Seleccione el tipo de procedimiento</t>
        </r>
      </text>
    </comment>
    <comment ref="E1544" authorId="2" shapeId="0" xr:uid="{20A4FF7F-392C-43DB-952B-D1585F19C66A}">
      <text>
        <r>
          <rPr>
            <sz val="11"/>
            <color theme="1"/>
            <rFont val="Calibri"/>
            <family val="2"/>
            <scheme val="minor"/>
          </rPr>
          <t>Seleccione un valor de la lista</t>
        </r>
      </text>
    </comment>
    <comment ref="F1544" authorId="2" shapeId="0" xr:uid="{C4053D9F-BA8A-4051-BDFA-1E2D061E9637}">
      <text>
        <r>
          <rPr>
            <sz val="11"/>
            <color theme="1"/>
            <rFont val="Calibri"/>
            <family val="2"/>
            <scheme val="minor"/>
          </rPr>
          <t>Introduzca el código SNIP</t>
        </r>
      </text>
    </comment>
    <comment ref="C1545" authorId="2" shapeId="0" xr:uid="{EFB7F116-6CDB-484F-8478-BFBAA5F6541D}">
      <text>
        <r>
          <rPr>
            <sz val="11"/>
            <color theme="1"/>
            <rFont val="Calibri"/>
            <family val="2"/>
            <scheme val="minor"/>
          </rPr>
          <t>Introduzca la fecha de inicio del proceso, en formato dd-mm-aaaa</t>
        </r>
      </text>
    </comment>
    <comment ref="F1545" authorId="2" shapeId="0" xr:uid="{213E24C3-8A11-42BC-956B-1D3B8E7D34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2" shapeId="0" xr:uid="{E25E0516-05DE-48ED-960E-7A1B3F1A3E5C}">
      <text/>
    </comment>
    <comment ref="C1547" authorId="2" shapeId="0" xr:uid="{8B2D7DD8-B12F-48A8-8B14-C13B3AB12FCF}">
      <text>
        <r>
          <rPr>
            <sz val="11"/>
            <color theme="1"/>
            <rFont val="Calibri"/>
            <family val="2"/>
            <scheme val="minor"/>
          </rPr>
          <t>Introduzca la fecha prevista de adjudicación, en formato dd-mm-aaaa</t>
        </r>
      </text>
    </comment>
    <comment ref="F1547" authorId="2" shapeId="0" xr:uid="{B3233F75-BACE-448C-BB86-CCF6AEFF8580}">
      <text/>
    </comment>
    <comment ref="F1548" authorId="2" shapeId="0" xr:uid="{F937804A-C160-4373-876C-9136F776E403}">
      <text/>
    </comment>
    <comment ref="A1550" authorId="2" shapeId="0" xr:uid="{7A51F6A3-2C95-4EE7-8139-3EA884DE2461}">
      <text>
        <r>
          <rPr>
            <sz val="11"/>
            <color theme="1"/>
            <rFont val="Calibri"/>
            <family val="2"/>
            <scheme val="minor"/>
          </rPr>
          <t>Introduzca un codigo UNSPSC</t>
        </r>
      </text>
    </comment>
    <comment ref="B1550" authorId="2" shapeId="0" xr:uid="{6B89A892-4621-41C6-98D6-772A61F2E190}">
      <text>
        <r>
          <rPr>
            <sz val="11"/>
            <color theme="1"/>
            <rFont val="Calibri"/>
            <family val="2"/>
            <scheme val="minor"/>
          </rPr>
          <t>Descripción calculada automáticamente a partir de código del artículo</t>
        </r>
      </text>
    </comment>
    <comment ref="C1550" authorId="2" shapeId="0" xr:uid="{14AFD518-1C73-4F72-8ED5-61539FAAAF11}">
      <text>
        <r>
          <rPr>
            <sz val="11"/>
            <color theme="1"/>
            <rFont val="Calibri"/>
            <family val="2"/>
            <scheme val="minor"/>
          </rPr>
          <t>Seleccione un valor de la lista</t>
        </r>
      </text>
    </comment>
    <comment ref="D1550" authorId="2" shapeId="0" xr:uid="{A5522844-3827-4328-9854-2CD3E892DA35}">
      <text>
        <r>
          <rPr>
            <sz val="11"/>
            <color theme="1"/>
            <rFont val="Calibri"/>
            <family val="2"/>
            <scheme val="minor"/>
          </rPr>
          <t>Introduzca un número con dos decimales como máximo. Debe ser igual o mayor a la "Cantidad Real Consumida"</t>
        </r>
      </text>
    </comment>
    <comment ref="E1550" authorId="2" shapeId="0" xr:uid="{E9DAB37F-D4BD-4564-87BF-6375F7BC64C5}">
      <text>
        <r>
          <rPr>
            <sz val="11"/>
            <color theme="1"/>
            <rFont val="Calibri"/>
            <family val="2"/>
            <scheme val="minor"/>
          </rPr>
          <t>Introduzca un número con dos decimales como máximo</t>
        </r>
      </text>
    </comment>
    <comment ref="F1550" authorId="2" shapeId="0" xr:uid="{F808EC79-7321-4182-A3B4-980CA186E9C5}">
      <text>
        <r>
          <rPr>
            <sz val="11"/>
            <color theme="1"/>
            <rFont val="Calibri"/>
            <family val="2"/>
            <scheme val="minor"/>
          </rPr>
          <t>Monto calculado automáticamente por el sistema</t>
        </r>
      </text>
    </comment>
    <comment ref="A1560" authorId="2" shapeId="0" xr:uid="{6A665CBE-A98B-4C0F-8F94-1292D4F4B766}">
      <text>
        <r>
          <rPr>
            <sz val="11"/>
            <color theme="1"/>
            <rFont val="Calibri"/>
            <family val="2"/>
            <scheme val="minor"/>
          </rPr>
          <t>Introducir un texto con el nombre o referencia de la contratación</t>
        </r>
      </text>
    </comment>
    <comment ref="B1560" authorId="2" shapeId="0" xr:uid="{56A6C5DF-B493-49B5-B653-797AF989DFB9}">
      <text>
        <r>
          <rPr>
            <sz val="11"/>
            <color theme="1"/>
            <rFont val="Calibri"/>
            <family val="2"/>
            <scheme val="minor"/>
          </rPr>
          <t>Introduzca un texto con la finalidad de la contratación</t>
        </r>
      </text>
    </comment>
    <comment ref="C1560" authorId="2" shapeId="0" xr:uid="{8CB42CE2-2C65-4DD8-93FD-48FBBF6CE524}">
      <text>
        <r>
          <rPr>
            <sz val="11"/>
            <color theme="1"/>
            <rFont val="Calibri"/>
            <family val="2"/>
            <scheme val="minor"/>
          </rPr>
          <t>Seleccionar un valor del listado</t>
        </r>
      </text>
    </comment>
    <comment ref="D1560" authorId="2" shapeId="0" xr:uid="{D082CC39-BDD6-4D4D-9AFE-AFD3B371CC3F}">
      <text>
        <r>
          <rPr>
            <sz val="11"/>
            <color theme="1"/>
            <rFont val="Calibri"/>
            <family val="2"/>
            <scheme val="minor"/>
          </rPr>
          <t>Seleccione el tipo de procedimiento</t>
        </r>
      </text>
    </comment>
    <comment ref="E1560" authorId="2" shapeId="0" xr:uid="{C7D07F4D-E558-493F-9E36-621BCC9853D1}">
      <text>
        <r>
          <rPr>
            <sz val="11"/>
            <color theme="1"/>
            <rFont val="Calibri"/>
            <family val="2"/>
            <scheme val="minor"/>
          </rPr>
          <t>Seleccione un valor de la lista</t>
        </r>
      </text>
    </comment>
    <comment ref="F1560" authorId="2" shapeId="0" xr:uid="{6E3EE8E7-FC51-4C0B-9892-D26DF464B244}">
      <text>
        <r>
          <rPr>
            <sz val="11"/>
            <color theme="1"/>
            <rFont val="Calibri"/>
            <family val="2"/>
            <scheme val="minor"/>
          </rPr>
          <t>Introduzca el código SNIP</t>
        </r>
      </text>
    </comment>
    <comment ref="C1561" authorId="2" shapeId="0" xr:uid="{CD1C1865-0577-4C28-963C-81636551C4E7}">
      <text>
        <r>
          <rPr>
            <sz val="11"/>
            <color theme="1"/>
            <rFont val="Calibri"/>
            <family val="2"/>
            <scheme val="minor"/>
          </rPr>
          <t>Introduzca la fecha de inicio del proceso, en formato dd-mm-aaaa</t>
        </r>
      </text>
    </comment>
    <comment ref="F1561" authorId="2" shapeId="0" xr:uid="{2F592CB8-D10A-4467-AAB8-3696184CB8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2" shapeId="0" xr:uid="{7C4702AA-E554-4F66-9618-D413E561B250}">
      <text/>
    </comment>
    <comment ref="C1563" authorId="2" shapeId="0" xr:uid="{8BDE08A2-25FC-4DD6-A903-300F580D0E69}">
      <text>
        <r>
          <rPr>
            <sz val="11"/>
            <color theme="1"/>
            <rFont val="Calibri"/>
            <family val="2"/>
            <scheme val="minor"/>
          </rPr>
          <t>Introduzca la fecha prevista de adjudicación, en formato dd-mm-aaaa</t>
        </r>
      </text>
    </comment>
    <comment ref="F1563" authorId="2" shapeId="0" xr:uid="{C2F4C9AC-78BC-40EB-B94A-6BA4E3324356}">
      <text/>
    </comment>
    <comment ref="F1564" authorId="2" shapeId="0" xr:uid="{8AE9EF7D-9EEF-43AC-98A5-68E14D60CC21}">
      <text/>
    </comment>
    <comment ref="A1566" authorId="2" shapeId="0" xr:uid="{78DF05D6-5184-42F9-9EA3-3A681172C9C0}">
      <text>
        <r>
          <rPr>
            <sz val="11"/>
            <color theme="1"/>
            <rFont val="Calibri"/>
            <family val="2"/>
            <scheme val="minor"/>
          </rPr>
          <t>Introduzca un codigo UNSPSC</t>
        </r>
      </text>
    </comment>
    <comment ref="B1566" authorId="2" shapeId="0" xr:uid="{12772EF2-40C4-48A7-A2B9-EB6113F9BDB7}">
      <text>
        <r>
          <rPr>
            <sz val="11"/>
            <color theme="1"/>
            <rFont val="Calibri"/>
            <family val="2"/>
            <scheme val="minor"/>
          </rPr>
          <t>Descripción calculada automáticamente a partir de código del artículo</t>
        </r>
      </text>
    </comment>
    <comment ref="C1566" authorId="2" shapeId="0" xr:uid="{BD0034F2-B5AD-4C54-80D4-9F87FDC9072C}">
      <text>
        <r>
          <rPr>
            <sz val="11"/>
            <color theme="1"/>
            <rFont val="Calibri"/>
            <family val="2"/>
            <scheme val="minor"/>
          </rPr>
          <t>Seleccione un valor de la lista</t>
        </r>
      </text>
    </comment>
    <comment ref="D1566" authorId="2" shapeId="0" xr:uid="{660FE2C0-B2B2-406B-A9C6-6B5C87BB800C}">
      <text>
        <r>
          <rPr>
            <sz val="11"/>
            <color theme="1"/>
            <rFont val="Calibri"/>
            <family val="2"/>
            <scheme val="minor"/>
          </rPr>
          <t>Introduzca un número con dos decimales como máximo. Debe ser igual o mayor a la "Cantidad Real Consumida"</t>
        </r>
      </text>
    </comment>
    <comment ref="E1566" authorId="2" shapeId="0" xr:uid="{593A72DE-517A-48BD-830C-DA2A8AF91201}">
      <text>
        <r>
          <rPr>
            <sz val="11"/>
            <color theme="1"/>
            <rFont val="Calibri"/>
            <family val="2"/>
            <scheme val="minor"/>
          </rPr>
          <t>Introduzca un número con dos decimales como máximo</t>
        </r>
      </text>
    </comment>
    <comment ref="F1566" authorId="2" shapeId="0" xr:uid="{936CB3D8-BD8A-49DE-AE46-A1DF6EF3CA71}">
      <text>
        <r>
          <rPr>
            <sz val="11"/>
            <color theme="1"/>
            <rFont val="Calibri"/>
            <family val="2"/>
            <scheme val="minor"/>
          </rPr>
          <t>Monto calculado automáticamente por el sistema</t>
        </r>
      </text>
    </comment>
    <comment ref="A1577" authorId="2" shapeId="0" xr:uid="{E6D8EA37-3F8F-45A1-BE26-873700B42118}">
      <text>
        <r>
          <rPr>
            <sz val="11"/>
            <color theme="1"/>
            <rFont val="Calibri"/>
            <family val="2"/>
            <scheme val="minor"/>
          </rPr>
          <t>Introducir un texto con el nombre o referencia de la contratación</t>
        </r>
      </text>
    </comment>
    <comment ref="B1577" authorId="2" shapeId="0" xr:uid="{18618074-89CB-4A88-8C7E-8EB22955EE6A}">
      <text>
        <r>
          <rPr>
            <sz val="11"/>
            <color theme="1"/>
            <rFont val="Calibri"/>
            <family val="2"/>
            <scheme val="minor"/>
          </rPr>
          <t>Introduzca un texto con la finalidad de la contratación</t>
        </r>
      </text>
    </comment>
    <comment ref="C1577" authorId="2" shapeId="0" xr:uid="{93CBCB56-47AB-4320-B60E-E603554BB333}">
      <text>
        <r>
          <rPr>
            <sz val="11"/>
            <color theme="1"/>
            <rFont val="Calibri"/>
            <family val="2"/>
            <scheme val="minor"/>
          </rPr>
          <t>Seleccionar un valor del listado</t>
        </r>
      </text>
    </comment>
    <comment ref="D1577" authorId="2" shapeId="0" xr:uid="{F75A1292-8DD5-4D5C-9416-4313E1DA7286}">
      <text>
        <r>
          <rPr>
            <sz val="11"/>
            <color theme="1"/>
            <rFont val="Calibri"/>
            <family val="2"/>
            <scheme val="minor"/>
          </rPr>
          <t>Seleccione el tipo de procedimiento</t>
        </r>
      </text>
    </comment>
    <comment ref="E1577" authorId="2" shapeId="0" xr:uid="{D3E784DF-7F2C-47EB-8ECB-871E23D550BB}">
      <text>
        <r>
          <rPr>
            <sz val="11"/>
            <color theme="1"/>
            <rFont val="Calibri"/>
            <family val="2"/>
            <scheme val="minor"/>
          </rPr>
          <t>Seleccione un valor de la lista</t>
        </r>
      </text>
    </comment>
    <comment ref="F1577" authorId="2" shapeId="0" xr:uid="{F3D6C252-828F-45E9-AF18-7248A599C693}">
      <text>
        <r>
          <rPr>
            <sz val="11"/>
            <color theme="1"/>
            <rFont val="Calibri"/>
            <family val="2"/>
            <scheme val="minor"/>
          </rPr>
          <t>Introduzca el código SNIP</t>
        </r>
      </text>
    </comment>
    <comment ref="C1578" authorId="2" shapeId="0" xr:uid="{1E9FBFF4-CD1E-4E56-BBD6-BB618E14530E}">
      <text>
        <r>
          <rPr>
            <sz val="11"/>
            <color theme="1"/>
            <rFont val="Calibri"/>
            <family val="2"/>
            <scheme val="minor"/>
          </rPr>
          <t>Introduzca la fecha de inicio del proceso, en formato dd-mm-aaaa</t>
        </r>
      </text>
    </comment>
    <comment ref="F1578" authorId="2" shapeId="0" xr:uid="{2A3C03BB-A66B-4DA5-A945-498B9AC079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2" shapeId="0" xr:uid="{930F79D0-3D6C-466A-9300-4CDFBEEEB77C}">
      <text/>
    </comment>
    <comment ref="C1580" authorId="2" shapeId="0" xr:uid="{D4B72113-B06A-4761-9E28-ED4F9944E80D}">
      <text>
        <r>
          <rPr>
            <sz val="11"/>
            <color theme="1"/>
            <rFont val="Calibri"/>
            <family val="2"/>
            <scheme val="minor"/>
          </rPr>
          <t>Introduzca la fecha prevista de adjudicación, en formato dd-mm-aaaa</t>
        </r>
      </text>
    </comment>
    <comment ref="F1580" authorId="2" shapeId="0" xr:uid="{61AE4C92-7376-405D-A9F0-100D2BD712BA}">
      <text/>
    </comment>
    <comment ref="F1581" authorId="2" shapeId="0" xr:uid="{F4DCA467-434F-4FD1-86C1-A9F0D5104E1F}">
      <text/>
    </comment>
    <comment ref="A1583" authorId="2" shapeId="0" xr:uid="{009984FE-A6D0-4919-8A6C-7B83DA9F99A0}">
      <text>
        <r>
          <rPr>
            <sz val="11"/>
            <color theme="1"/>
            <rFont val="Calibri"/>
            <family val="2"/>
            <scheme val="minor"/>
          </rPr>
          <t>Introduzca un codigo UNSPSC</t>
        </r>
      </text>
    </comment>
    <comment ref="B1583" authorId="2" shapeId="0" xr:uid="{08AB5BAF-F967-4185-A512-79F77B7B5B16}">
      <text>
        <r>
          <rPr>
            <sz val="11"/>
            <color theme="1"/>
            <rFont val="Calibri"/>
            <family val="2"/>
            <scheme val="minor"/>
          </rPr>
          <t>Descripción calculada automáticamente a partir de código del artículo</t>
        </r>
      </text>
    </comment>
    <comment ref="C1583" authorId="2" shapeId="0" xr:uid="{8FE568D7-6D93-443B-A080-A9E3D7DAC8CB}">
      <text>
        <r>
          <rPr>
            <sz val="11"/>
            <color theme="1"/>
            <rFont val="Calibri"/>
            <family val="2"/>
            <scheme val="minor"/>
          </rPr>
          <t>Seleccione un valor de la lista</t>
        </r>
      </text>
    </comment>
    <comment ref="D1583" authorId="2" shapeId="0" xr:uid="{A28BD0EA-93EB-434F-964C-FD1CEEDD2CA7}">
      <text>
        <r>
          <rPr>
            <sz val="11"/>
            <color theme="1"/>
            <rFont val="Calibri"/>
            <family val="2"/>
            <scheme val="minor"/>
          </rPr>
          <t>Introduzca un número con dos decimales como máximo. Debe ser igual o mayor a la "Cantidad Real Consumida"</t>
        </r>
      </text>
    </comment>
    <comment ref="E1583" authorId="2" shapeId="0" xr:uid="{CDA3A529-F8B1-41DA-A46D-B4AB2AA591A9}">
      <text>
        <r>
          <rPr>
            <sz val="11"/>
            <color theme="1"/>
            <rFont val="Calibri"/>
            <family val="2"/>
            <scheme val="minor"/>
          </rPr>
          <t>Introduzca un número con dos decimales como máximo</t>
        </r>
      </text>
    </comment>
    <comment ref="F1583" authorId="2" shapeId="0" xr:uid="{E4B4D1A8-54D3-406D-B5EB-7040E266B478}">
      <text>
        <r>
          <rPr>
            <sz val="11"/>
            <color theme="1"/>
            <rFont val="Calibri"/>
            <family val="2"/>
            <scheme val="minor"/>
          </rPr>
          <t>Monto calculado automáticamente por el sistema</t>
        </r>
      </text>
    </comment>
    <comment ref="A1594" authorId="2" shapeId="0" xr:uid="{DE2E441A-CB38-471B-B444-D6296082F232}">
      <text>
        <r>
          <rPr>
            <sz val="11"/>
            <color theme="1"/>
            <rFont val="Calibri"/>
            <family val="2"/>
            <scheme val="minor"/>
          </rPr>
          <t>Introducir un texto con el nombre o referencia de la contratación</t>
        </r>
      </text>
    </comment>
    <comment ref="B1594" authorId="2" shapeId="0" xr:uid="{1E111FC4-84C4-4978-AC3D-B1CF7449D3BF}">
      <text>
        <r>
          <rPr>
            <sz val="11"/>
            <color theme="1"/>
            <rFont val="Calibri"/>
            <family val="2"/>
            <scheme val="minor"/>
          </rPr>
          <t>Introduzca un texto con la finalidad de la contratación</t>
        </r>
      </text>
    </comment>
    <comment ref="C1594" authorId="2" shapeId="0" xr:uid="{D877D44C-C12A-4E48-8663-2ADC899AF2D7}">
      <text>
        <r>
          <rPr>
            <sz val="11"/>
            <color theme="1"/>
            <rFont val="Calibri"/>
            <family val="2"/>
            <scheme val="minor"/>
          </rPr>
          <t>Seleccionar un valor del listado</t>
        </r>
      </text>
    </comment>
    <comment ref="D1594" authorId="2" shapeId="0" xr:uid="{E0F89781-B8C3-4520-B9DD-DD51FC19E510}">
      <text>
        <r>
          <rPr>
            <sz val="11"/>
            <color theme="1"/>
            <rFont val="Calibri"/>
            <family val="2"/>
            <scheme val="minor"/>
          </rPr>
          <t>Seleccione el tipo de procedimiento</t>
        </r>
      </text>
    </comment>
    <comment ref="E1594" authorId="2" shapeId="0" xr:uid="{F88C4A7C-965E-4EE2-9414-1E25109628CF}">
      <text>
        <r>
          <rPr>
            <sz val="11"/>
            <color theme="1"/>
            <rFont val="Calibri"/>
            <family val="2"/>
            <scheme val="minor"/>
          </rPr>
          <t>Seleccione un valor de la lista</t>
        </r>
      </text>
    </comment>
    <comment ref="F1594" authorId="2" shapeId="0" xr:uid="{5473B2D5-01D1-43FD-9438-A6140B0D412F}">
      <text>
        <r>
          <rPr>
            <sz val="11"/>
            <color theme="1"/>
            <rFont val="Calibri"/>
            <family val="2"/>
            <scheme val="minor"/>
          </rPr>
          <t>Introduzca el código SNIP</t>
        </r>
      </text>
    </comment>
    <comment ref="C1595" authorId="2" shapeId="0" xr:uid="{C1122CFD-BF50-4C84-9BD4-EE94366A0B5A}">
      <text>
        <r>
          <rPr>
            <sz val="11"/>
            <color theme="1"/>
            <rFont val="Calibri"/>
            <family val="2"/>
            <scheme val="minor"/>
          </rPr>
          <t>Introduzca la fecha de inicio del proceso, en formato dd-mm-aaaa</t>
        </r>
      </text>
    </comment>
    <comment ref="F1595" authorId="2" shapeId="0" xr:uid="{D22A77AB-D9D6-495F-A30E-153DEE91F9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xr:uid="{66E88247-15D6-48A4-8BA0-4F9E9BC3DDB8}">
      <text/>
    </comment>
    <comment ref="C1597" authorId="2" shapeId="0" xr:uid="{5924E9DE-3C0F-43D0-A2D1-0F51C37D1258}">
      <text>
        <r>
          <rPr>
            <sz val="11"/>
            <color theme="1"/>
            <rFont val="Calibri"/>
            <family val="2"/>
            <scheme val="minor"/>
          </rPr>
          <t>Introduzca la fecha prevista de adjudicación, en formato dd-mm-aaaa</t>
        </r>
      </text>
    </comment>
    <comment ref="F1597" authorId="2" shapeId="0" xr:uid="{8FFB502E-CC60-40EA-8D5F-CFA6F2617127}">
      <text/>
    </comment>
    <comment ref="F1598" authorId="2" shapeId="0" xr:uid="{9AB3B70E-40FF-4994-AFBB-FDD4ED508910}">
      <text/>
    </comment>
    <comment ref="A1600" authorId="2" shapeId="0" xr:uid="{62FC7DB6-8895-43CB-80AF-1C540540ECC1}">
      <text>
        <r>
          <rPr>
            <sz val="11"/>
            <color theme="1"/>
            <rFont val="Calibri"/>
            <family val="2"/>
            <scheme val="minor"/>
          </rPr>
          <t>Introduzca un codigo UNSPSC</t>
        </r>
      </text>
    </comment>
    <comment ref="B1600" authorId="2" shapeId="0" xr:uid="{9110DE44-F085-4C42-BDCE-959A1988B414}">
      <text>
        <r>
          <rPr>
            <sz val="11"/>
            <color theme="1"/>
            <rFont val="Calibri"/>
            <family val="2"/>
            <scheme val="minor"/>
          </rPr>
          <t>Descripción calculada automáticamente a partir de código del artículo</t>
        </r>
      </text>
    </comment>
    <comment ref="C1600" authorId="2" shapeId="0" xr:uid="{0E3FC8DF-A4F5-45A0-B328-5885E8E3ED13}">
      <text>
        <r>
          <rPr>
            <sz val="11"/>
            <color theme="1"/>
            <rFont val="Calibri"/>
            <family val="2"/>
            <scheme val="minor"/>
          </rPr>
          <t>Seleccione un valor de la lista</t>
        </r>
      </text>
    </comment>
    <comment ref="D1600" authorId="2" shapeId="0" xr:uid="{C4B15066-E3F2-4FA9-87CB-2C74CE2B5D02}">
      <text>
        <r>
          <rPr>
            <sz val="11"/>
            <color theme="1"/>
            <rFont val="Calibri"/>
            <family val="2"/>
            <scheme val="minor"/>
          </rPr>
          <t>Introduzca un número con dos decimales como máximo. Debe ser igual o mayor a la "Cantidad Real Consumida"</t>
        </r>
      </text>
    </comment>
    <comment ref="E1600" authorId="2" shapeId="0" xr:uid="{FC7CA141-8870-4AC7-92E3-4FB7A2AD8E02}">
      <text>
        <r>
          <rPr>
            <sz val="11"/>
            <color theme="1"/>
            <rFont val="Calibri"/>
            <family val="2"/>
            <scheme val="minor"/>
          </rPr>
          <t>Introduzca un número con dos decimales como máximo</t>
        </r>
      </text>
    </comment>
    <comment ref="F1600" authorId="2" shapeId="0" xr:uid="{DC9AADEA-0012-4739-9F9A-1B162671D0F6}">
      <text>
        <r>
          <rPr>
            <sz val="11"/>
            <color theme="1"/>
            <rFont val="Calibri"/>
            <family val="2"/>
            <scheme val="minor"/>
          </rPr>
          <t>Monto calculado automáticamente por el sistema</t>
        </r>
      </text>
    </comment>
    <comment ref="A1608" authorId="2" shapeId="0" xr:uid="{B320960F-4E2F-4117-8404-ED391357D997}">
      <text>
        <r>
          <rPr>
            <sz val="11"/>
            <color theme="1"/>
            <rFont val="Calibri"/>
            <family val="2"/>
            <scheme val="minor"/>
          </rPr>
          <t>Introducir un texto con el nombre o referencia de la contratación</t>
        </r>
      </text>
    </comment>
    <comment ref="B1608" authorId="2" shapeId="0" xr:uid="{44BD1577-B4FC-46D9-8811-7BE86CF5FE8D}">
      <text>
        <r>
          <rPr>
            <sz val="11"/>
            <color theme="1"/>
            <rFont val="Calibri"/>
            <family val="2"/>
            <scheme val="minor"/>
          </rPr>
          <t>Introduzca un texto con la finalidad de la contratación</t>
        </r>
      </text>
    </comment>
    <comment ref="C1608" authorId="2" shapeId="0" xr:uid="{B1B86144-B91C-4099-87B8-1BB41F63FC2B}">
      <text>
        <r>
          <rPr>
            <sz val="11"/>
            <color theme="1"/>
            <rFont val="Calibri"/>
            <family val="2"/>
            <scheme val="minor"/>
          </rPr>
          <t>Seleccionar un valor del listado</t>
        </r>
      </text>
    </comment>
    <comment ref="D1608" authorId="2" shapeId="0" xr:uid="{95EE6B44-47EA-4491-B843-975B6979A168}">
      <text>
        <r>
          <rPr>
            <sz val="11"/>
            <color theme="1"/>
            <rFont val="Calibri"/>
            <family val="2"/>
            <scheme val="minor"/>
          </rPr>
          <t>Seleccione el tipo de procedimiento</t>
        </r>
      </text>
    </comment>
    <comment ref="E1608" authorId="2" shapeId="0" xr:uid="{98EB410D-87F6-4202-8B93-B2CB7A73C158}">
      <text>
        <r>
          <rPr>
            <sz val="11"/>
            <color theme="1"/>
            <rFont val="Calibri"/>
            <family val="2"/>
            <scheme val="minor"/>
          </rPr>
          <t>Seleccione un valor de la lista</t>
        </r>
      </text>
    </comment>
    <comment ref="F1608" authorId="2" shapeId="0" xr:uid="{8DBDD2B3-C7E0-4325-8E45-8BEEC064C1C6}">
      <text>
        <r>
          <rPr>
            <sz val="11"/>
            <color theme="1"/>
            <rFont val="Calibri"/>
            <family val="2"/>
            <scheme val="minor"/>
          </rPr>
          <t>Introduzca el código SNIP</t>
        </r>
      </text>
    </comment>
    <comment ref="C1609" authorId="2" shapeId="0" xr:uid="{60AC0BD0-5127-4262-B060-BA7A2CD6E28B}">
      <text>
        <r>
          <rPr>
            <sz val="11"/>
            <color theme="1"/>
            <rFont val="Calibri"/>
            <family val="2"/>
            <scheme val="minor"/>
          </rPr>
          <t>Introduzca la fecha de inicio del proceso, en formato dd-mm-aaaa</t>
        </r>
      </text>
    </comment>
    <comment ref="F1609" authorId="2" shapeId="0" xr:uid="{7E5197B5-FF07-464C-9D6E-523271439D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2" shapeId="0" xr:uid="{8953622D-35F0-4B57-B5A7-4F3193355307}">
      <text/>
    </comment>
    <comment ref="C1611" authorId="2" shapeId="0" xr:uid="{CD6D13C4-57F3-45F9-AF0A-0FBBE613E9D6}">
      <text>
        <r>
          <rPr>
            <sz val="11"/>
            <color theme="1"/>
            <rFont val="Calibri"/>
            <family val="2"/>
            <scheme val="minor"/>
          </rPr>
          <t>Introduzca la fecha prevista de adjudicación, en formato dd-mm-aaaa</t>
        </r>
      </text>
    </comment>
    <comment ref="F1611" authorId="2" shapeId="0" xr:uid="{FB5118C8-4BF5-4D73-9D36-A111A0320BD0}">
      <text/>
    </comment>
    <comment ref="F1612" authorId="2" shapeId="0" xr:uid="{CD4DA428-D9F3-48C2-9C06-19A174D0B36E}">
      <text/>
    </comment>
    <comment ref="A1614" authorId="2" shapeId="0" xr:uid="{A92B6727-769B-4D85-BE28-D7EBEB22EA55}">
      <text>
        <r>
          <rPr>
            <sz val="11"/>
            <color theme="1"/>
            <rFont val="Calibri"/>
            <family val="2"/>
            <scheme val="minor"/>
          </rPr>
          <t>Introduzca un codigo UNSPSC</t>
        </r>
      </text>
    </comment>
    <comment ref="B1614" authorId="2" shapeId="0" xr:uid="{A35EA6B0-8902-4A52-9A75-432FC8C315EA}">
      <text>
        <r>
          <rPr>
            <sz val="11"/>
            <color theme="1"/>
            <rFont val="Calibri"/>
            <family val="2"/>
            <scheme val="minor"/>
          </rPr>
          <t>Descripción calculada automáticamente a partir de código del artículo</t>
        </r>
      </text>
    </comment>
    <comment ref="C1614" authorId="2" shapeId="0" xr:uid="{2C018DA4-CE9B-46BB-965E-03ABE71E0BF3}">
      <text>
        <r>
          <rPr>
            <sz val="11"/>
            <color theme="1"/>
            <rFont val="Calibri"/>
            <family val="2"/>
            <scheme val="minor"/>
          </rPr>
          <t>Seleccione un valor de la lista</t>
        </r>
      </text>
    </comment>
    <comment ref="D1614" authorId="2" shapeId="0" xr:uid="{67425285-8B9D-4E5B-83AB-7A8E67275337}">
      <text>
        <r>
          <rPr>
            <sz val="11"/>
            <color theme="1"/>
            <rFont val="Calibri"/>
            <family val="2"/>
            <scheme val="minor"/>
          </rPr>
          <t>Introduzca un número con dos decimales como máximo. Debe ser igual o mayor a la "Cantidad Real Consumida"</t>
        </r>
      </text>
    </comment>
    <comment ref="E1614" authorId="2" shapeId="0" xr:uid="{826616C7-9035-42A7-B7EB-A6E13A9743D8}">
      <text>
        <r>
          <rPr>
            <sz val="11"/>
            <color theme="1"/>
            <rFont val="Calibri"/>
            <family val="2"/>
            <scheme val="minor"/>
          </rPr>
          <t>Introduzca un número con dos decimales como máximo</t>
        </r>
      </text>
    </comment>
    <comment ref="F1614" authorId="2" shapeId="0" xr:uid="{69B63E90-FE04-4E50-A4E9-C367759D0172}">
      <text>
        <r>
          <rPr>
            <sz val="11"/>
            <color theme="1"/>
            <rFont val="Calibri"/>
            <family val="2"/>
            <scheme val="minor"/>
          </rPr>
          <t>Monto calculado automáticamente por el sistema</t>
        </r>
      </text>
    </comment>
    <comment ref="A1620" authorId="2" shapeId="0" xr:uid="{F270874B-B504-4F7F-98CD-056FE44C39B9}">
      <text>
        <r>
          <rPr>
            <sz val="11"/>
            <color theme="1"/>
            <rFont val="Calibri"/>
            <family val="2"/>
            <scheme val="minor"/>
          </rPr>
          <t>Introducir un texto con el nombre o referencia de la contratación</t>
        </r>
      </text>
    </comment>
    <comment ref="B1620" authorId="2" shapeId="0" xr:uid="{CA5EB35F-91D6-4BB7-8249-4623C86FBFB5}">
      <text>
        <r>
          <rPr>
            <sz val="11"/>
            <color theme="1"/>
            <rFont val="Calibri"/>
            <family val="2"/>
            <scheme val="minor"/>
          </rPr>
          <t>Introduzca un texto con la finalidad de la contratación</t>
        </r>
      </text>
    </comment>
    <comment ref="C1620" authorId="2" shapeId="0" xr:uid="{38C9595A-7843-4BF3-8B23-F8953AB440F9}">
      <text>
        <r>
          <rPr>
            <sz val="11"/>
            <color theme="1"/>
            <rFont val="Calibri"/>
            <family val="2"/>
            <scheme val="minor"/>
          </rPr>
          <t>Seleccionar un valor del listado</t>
        </r>
      </text>
    </comment>
    <comment ref="D1620" authorId="2" shapeId="0" xr:uid="{F05BE22C-8A7F-4584-B7DF-DD505EFEB2A4}">
      <text>
        <r>
          <rPr>
            <sz val="11"/>
            <color theme="1"/>
            <rFont val="Calibri"/>
            <family val="2"/>
            <scheme val="minor"/>
          </rPr>
          <t>Seleccione el tipo de procedimiento</t>
        </r>
      </text>
    </comment>
    <comment ref="E1620" authorId="2" shapeId="0" xr:uid="{1C78E5ED-C912-4FA0-876A-E17BC9BA08E2}">
      <text>
        <r>
          <rPr>
            <sz val="11"/>
            <color theme="1"/>
            <rFont val="Calibri"/>
            <family val="2"/>
            <scheme val="minor"/>
          </rPr>
          <t>Seleccione un valor de la lista</t>
        </r>
      </text>
    </comment>
    <comment ref="F1620" authorId="2" shapeId="0" xr:uid="{DAE05ABC-3D77-4287-A0A1-9F2AE0D840AC}">
      <text>
        <r>
          <rPr>
            <sz val="11"/>
            <color theme="1"/>
            <rFont val="Calibri"/>
            <family val="2"/>
            <scheme val="minor"/>
          </rPr>
          <t>Introduzca el código SNIP</t>
        </r>
      </text>
    </comment>
    <comment ref="C1621" authorId="2" shapeId="0" xr:uid="{7A96ABDA-D501-4C45-BF29-B0642B24F451}">
      <text>
        <r>
          <rPr>
            <sz val="11"/>
            <color theme="1"/>
            <rFont val="Calibri"/>
            <family val="2"/>
            <scheme val="minor"/>
          </rPr>
          <t>Introduzca la fecha de inicio del proceso, en formato dd-mm-aaaa</t>
        </r>
      </text>
    </comment>
    <comment ref="F1621" authorId="2" shapeId="0" xr:uid="{A12928D6-E7DF-4C74-93C3-57CE52746A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shapeId="0" xr:uid="{118CE6E5-CB1A-46A0-91A0-6B1D35959E23}">
      <text/>
    </comment>
    <comment ref="C1623" authorId="2" shapeId="0" xr:uid="{3600A5E1-DA96-40A7-AD1E-956E4BD7A45A}">
      <text>
        <r>
          <rPr>
            <sz val="11"/>
            <color theme="1"/>
            <rFont val="Calibri"/>
            <family val="2"/>
            <scheme val="minor"/>
          </rPr>
          <t>Introduzca la fecha prevista de adjudicación, en formato dd-mm-aaaa</t>
        </r>
      </text>
    </comment>
    <comment ref="F1623" authorId="2" shapeId="0" xr:uid="{E33458D0-816D-407B-AC65-24713A477FB5}">
      <text/>
    </comment>
    <comment ref="F1624" authorId="2" shapeId="0" xr:uid="{6694F4BB-E541-483C-A6EA-9C9CE5F7382E}">
      <text/>
    </comment>
    <comment ref="A1626" authorId="2" shapeId="0" xr:uid="{01D01E8A-3690-40A5-8B6C-683F167EBB31}">
      <text>
        <r>
          <rPr>
            <sz val="11"/>
            <color theme="1"/>
            <rFont val="Calibri"/>
            <family val="2"/>
            <scheme val="minor"/>
          </rPr>
          <t>Introduzca un codigo UNSPSC</t>
        </r>
      </text>
    </comment>
    <comment ref="B1626" authorId="2" shapeId="0" xr:uid="{A2333912-95F4-4B88-BEEE-BD8682CCAF51}">
      <text>
        <r>
          <rPr>
            <sz val="11"/>
            <color theme="1"/>
            <rFont val="Calibri"/>
            <family val="2"/>
            <scheme val="minor"/>
          </rPr>
          <t>Descripción calculada automáticamente a partir de código del artículo</t>
        </r>
      </text>
    </comment>
    <comment ref="C1626" authorId="2" shapeId="0" xr:uid="{1A20B9EC-074D-4A5D-B391-60757ED565F9}">
      <text>
        <r>
          <rPr>
            <sz val="11"/>
            <color theme="1"/>
            <rFont val="Calibri"/>
            <family val="2"/>
            <scheme val="minor"/>
          </rPr>
          <t>Seleccione un valor de la lista</t>
        </r>
      </text>
    </comment>
    <comment ref="D1626" authorId="2" shapeId="0" xr:uid="{FB59AADF-9EF4-4FC5-9556-6406FE0FBE62}">
      <text>
        <r>
          <rPr>
            <sz val="11"/>
            <color theme="1"/>
            <rFont val="Calibri"/>
            <family val="2"/>
            <scheme val="minor"/>
          </rPr>
          <t>Introduzca un número con dos decimales como máximo. Debe ser igual o mayor a la "Cantidad Real Consumida"</t>
        </r>
      </text>
    </comment>
    <comment ref="E1626" authorId="2" shapeId="0" xr:uid="{9483A2CB-9E37-48E5-8D3B-9357DB572512}">
      <text>
        <r>
          <rPr>
            <sz val="11"/>
            <color theme="1"/>
            <rFont val="Calibri"/>
            <family val="2"/>
            <scheme val="minor"/>
          </rPr>
          <t>Introduzca un número con dos decimales como máximo</t>
        </r>
      </text>
    </comment>
    <comment ref="F1626" authorId="2" shapeId="0" xr:uid="{3D3B3985-8338-4D2D-899F-EEEB8D707957}">
      <text>
        <r>
          <rPr>
            <sz val="11"/>
            <color theme="1"/>
            <rFont val="Calibri"/>
            <family val="2"/>
            <scheme val="minor"/>
          </rPr>
          <t>Monto calculado automáticamente por el sistema</t>
        </r>
      </text>
    </comment>
    <comment ref="A1631" authorId="2" shapeId="0" xr:uid="{4ECF39DD-CA61-4EA9-BD92-EFBFE0EB8813}">
      <text>
        <r>
          <rPr>
            <sz val="11"/>
            <color theme="1"/>
            <rFont val="Calibri"/>
            <family val="2"/>
            <scheme val="minor"/>
          </rPr>
          <t>Introducir un texto con el nombre o referencia de la contratación</t>
        </r>
      </text>
    </comment>
    <comment ref="B1631" authorId="2" shapeId="0" xr:uid="{46D06E46-0DC0-4D25-B53C-F00D81344715}">
      <text>
        <r>
          <rPr>
            <sz val="11"/>
            <color theme="1"/>
            <rFont val="Calibri"/>
            <family val="2"/>
            <scheme val="minor"/>
          </rPr>
          <t>Introduzca un texto con la finalidad de la contratación</t>
        </r>
      </text>
    </comment>
    <comment ref="C1631" authorId="2" shapeId="0" xr:uid="{CDD8F0C2-CDAD-4E01-85D3-13A71FE3FCAE}">
      <text>
        <r>
          <rPr>
            <sz val="11"/>
            <color theme="1"/>
            <rFont val="Calibri"/>
            <family val="2"/>
            <scheme val="minor"/>
          </rPr>
          <t>Seleccionar un valor del listado</t>
        </r>
      </text>
    </comment>
    <comment ref="D1631" authorId="2" shapeId="0" xr:uid="{E40DFB86-734F-4273-B366-26140A577966}">
      <text>
        <r>
          <rPr>
            <sz val="11"/>
            <color theme="1"/>
            <rFont val="Calibri"/>
            <family val="2"/>
            <scheme val="minor"/>
          </rPr>
          <t>Seleccione el tipo de procedimiento</t>
        </r>
      </text>
    </comment>
    <comment ref="E1631" authorId="2" shapeId="0" xr:uid="{29080E51-4F96-43F2-A566-CC801B9B8215}">
      <text>
        <r>
          <rPr>
            <sz val="11"/>
            <color theme="1"/>
            <rFont val="Calibri"/>
            <family val="2"/>
            <scheme val="minor"/>
          </rPr>
          <t>Seleccione un valor de la lista</t>
        </r>
      </text>
    </comment>
    <comment ref="F1631" authorId="2" shapeId="0" xr:uid="{A9FA9387-B159-4883-98E3-C9986CB268B8}">
      <text>
        <r>
          <rPr>
            <sz val="11"/>
            <color theme="1"/>
            <rFont val="Calibri"/>
            <family val="2"/>
            <scheme val="minor"/>
          </rPr>
          <t>Introduzca el código SNIP</t>
        </r>
      </text>
    </comment>
    <comment ref="C1632" authorId="2" shapeId="0" xr:uid="{49273FA5-8623-4295-87CE-380758C3B0A8}">
      <text>
        <r>
          <rPr>
            <sz val="11"/>
            <color theme="1"/>
            <rFont val="Calibri"/>
            <family val="2"/>
            <scheme val="minor"/>
          </rPr>
          <t>Introduzca la fecha de inicio del proceso, en formato dd-mm-aaaa</t>
        </r>
      </text>
    </comment>
    <comment ref="F1632" authorId="2" shapeId="0" xr:uid="{02270717-6DD3-4F69-A5A8-455321E11A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2" shapeId="0" xr:uid="{C3F03802-1500-4F86-8AD7-82E9F337E1D1}">
      <text/>
    </comment>
    <comment ref="C1634" authorId="2" shapeId="0" xr:uid="{87C9FC5D-7EB5-40D5-95FC-B599DCB73637}">
      <text>
        <r>
          <rPr>
            <sz val="11"/>
            <color theme="1"/>
            <rFont val="Calibri"/>
            <family val="2"/>
            <scheme val="minor"/>
          </rPr>
          <t>Introduzca la fecha prevista de adjudicación, en formato dd-mm-aaaa</t>
        </r>
      </text>
    </comment>
    <comment ref="F1634" authorId="2" shapeId="0" xr:uid="{1CB2F831-F8DE-4DBC-BBEE-BD89BB1F53F5}">
      <text/>
    </comment>
    <comment ref="F1635" authorId="2" shapeId="0" xr:uid="{5F3E6A0C-D5AE-49B6-B043-D84D003F9427}">
      <text/>
    </comment>
    <comment ref="A1637" authorId="2" shapeId="0" xr:uid="{73E91C1A-A9BC-4B75-8E46-E6A3CDF9EB73}">
      <text>
        <r>
          <rPr>
            <sz val="11"/>
            <color theme="1"/>
            <rFont val="Calibri"/>
            <family val="2"/>
            <scheme val="minor"/>
          </rPr>
          <t>Introduzca un codigo UNSPSC</t>
        </r>
      </text>
    </comment>
    <comment ref="B1637" authorId="2" shapeId="0" xr:uid="{75A3E880-5D9A-43CC-8AE7-C45B026DFDED}">
      <text>
        <r>
          <rPr>
            <sz val="11"/>
            <color theme="1"/>
            <rFont val="Calibri"/>
            <family val="2"/>
            <scheme val="minor"/>
          </rPr>
          <t>Descripción calculada automáticamente a partir de código del artículo</t>
        </r>
      </text>
    </comment>
    <comment ref="C1637" authorId="2" shapeId="0" xr:uid="{8B0322B7-212D-4744-B5A8-E648EF70E99E}">
      <text>
        <r>
          <rPr>
            <sz val="11"/>
            <color theme="1"/>
            <rFont val="Calibri"/>
            <family val="2"/>
            <scheme val="minor"/>
          </rPr>
          <t>Seleccione un valor de la lista</t>
        </r>
      </text>
    </comment>
    <comment ref="D1637" authorId="2" shapeId="0" xr:uid="{FA5A963D-053C-414B-BFBB-DCB2E4C91DEE}">
      <text>
        <r>
          <rPr>
            <sz val="11"/>
            <color theme="1"/>
            <rFont val="Calibri"/>
            <family val="2"/>
            <scheme val="minor"/>
          </rPr>
          <t>Introduzca un número con dos decimales como máximo. Debe ser igual o mayor a la "Cantidad Real Consumida"</t>
        </r>
      </text>
    </comment>
    <comment ref="E1637" authorId="2" shapeId="0" xr:uid="{13EAE3B4-1FB0-49B9-9C2C-E0312B4BBA67}">
      <text>
        <r>
          <rPr>
            <sz val="11"/>
            <color theme="1"/>
            <rFont val="Calibri"/>
            <family val="2"/>
            <scheme val="minor"/>
          </rPr>
          <t>Introduzca un número con dos decimales como máximo</t>
        </r>
      </text>
    </comment>
    <comment ref="F1637" authorId="2" shapeId="0" xr:uid="{97BF2DE5-17BD-43E5-808D-4533A0EFAA32}">
      <text>
        <r>
          <rPr>
            <sz val="11"/>
            <color theme="1"/>
            <rFont val="Calibri"/>
            <family val="2"/>
            <scheme val="minor"/>
          </rPr>
          <t>Monto calculado automáticamente por el sistema</t>
        </r>
      </text>
    </comment>
    <comment ref="A1642" authorId="2" shapeId="0" xr:uid="{BBA98851-39EB-428A-BDE0-775DDF3DDEDD}">
      <text>
        <r>
          <rPr>
            <sz val="11"/>
            <color theme="1"/>
            <rFont val="Calibri"/>
            <family val="2"/>
            <scheme val="minor"/>
          </rPr>
          <t>Introducir un texto con el nombre o referencia de la contratación</t>
        </r>
      </text>
    </comment>
    <comment ref="B1642" authorId="2" shapeId="0" xr:uid="{012E02B8-E633-431D-87D0-883B2BCB7AE0}">
      <text>
        <r>
          <rPr>
            <sz val="11"/>
            <color theme="1"/>
            <rFont val="Calibri"/>
            <family val="2"/>
            <scheme val="minor"/>
          </rPr>
          <t>Introduzca un texto con la finalidad de la contratación</t>
        </r>
      </text>
    </comment>
    <comment ref="C1642" authorId="2" shapeId="0" xr:uid="{01257844-E47A-452A-B458-F74BDB631887}">
      <text>
        <r>
          <rPr>
            <sz val="11"/>
            <color theme="1"/>
            <rFont val="Calibri"/>
            <family val="2"/>
            <scheme val="minor"/>
          </rPr>
          <t>Seleccionar un valor del listado</t>
        </r>
      </text>
    </comment>
    <comment ref="D1642" authorId="2" shapeId="0" xr:uid="{3A3FC355-0366-44C9-9360-D79F5209F091}">
      <text>
        <r>
          <rPr>
            <sz val="11"/>
            <color theme="1"/>
            <rFont val="Calibri"/>
            <family val="2"/>
            <scheme val="minor"/>
          </rPr>
          <t>Seleccione el tipo de procedimiento</t>
        </r>
      </text>
    </comment>
    <comment ref="E1642" authorId="2" shapeId="0" xr:uid="{928230EA-4D8D-4AA8-B315-E2C15A0139DA}">
      <text>
        <r>
          <rPr>
            <sz val="11"/>
            <color theme="1"/>
            <rFont val="Calibri"/>
            <family val="2"/>
            <scheme val="minor"/>
          </rPr>
          <t>Seleccione un valor de la lista</t>
        </r>
      </text>
    </comment>
    <comment ref="F1642" authorId="2" shapeId="0" xr:uid="{ECE0D6C5-6E7A-4E70-A775-C1462344ECA4}">
      <text>
        <r>
          <rPr>
            <sz val="11"/>
            <color theme="1"/>
            <rFont val="Calibri"/>
            <family val="2"/>
            <scheme val="minor"/>
          </rPr>
          <t>Introduzca el código SNIP</t>
        </r>
      </text>
    </comment>
    <comment ref="C1643" authorId="2" shapeId="0" xr:uid="{270E70F2-4AAE-44B2-9AA0-0097B7126982}">
      <text>
        <r>
          <rPr>
            <sz val="11"/>
            <color theme="1"/>
            <rFont val="Calibri"/>
            <family val="2"/>
            <scheme val="minor"/>
          </rPr>
          <t>Introduzca la fecha de inicio del proceso, en formato dd-mm-aaaa</t>
        </r>
      </text>
    </comment>
    <comment ref="F1643" authorId="2" shapeId="0" xr:uid="{FDAA65FA-C08C-49CB-A527-61EF198D9D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2" shapeId="0" xr:uid="{0C0FCF7B-BD86-4394-954D-F764FB096198}">
      <text/>
    </comment>
    <comment ref="C1645" authorId="2" shapeId="0" xr:uid="{519D91F1-6AFF-4995-B9D5-37A89F064670}">
      <text>
        <r>
          <rPr>
            <sz val="11"/>
            <color theme="1"/>
            <rFont val="Calibri"/>
            <family val="2"/>
            <scheme val="minor"/>
          </rPr>
          <t>Introduzca la fecha prevista de adjudicación, en formato dd-mm-aaaa</t>
        </r>
      </text>
    </comment>
    <comment ref="F1645" authorId="2" shapeId="0" xr:uid="{54CE163A-DA4A-44AE-A6F8-50323B68221C}">
      <text/>
    </comment>
    <comment ref="F1646" authorId="2" shapeId="0" xr:uid="{B62BB174-D618-4849-BCE2-BE7ABCF82A9A}">
      <text/>
    </comment>
    <comment ref="A1648" authorId="2" shapeId="0" xr:uid="{AB9DDAB7-E12C-40AF-B2DD-C1F9317E6E7A}">
      <text>
        <r>
          <rPr>
            <sz val="11"/>
            <color theme="1"/>
            <rFont val="Calibri"/>
            <family val="2"/>
            <scheme val="minor"/>
          </rPr>
          <t>Introduzca un codigo UNSPSC</t>
        </r>
      </text>
    </comment>
    <comment ref="B1648" authorId="2" shapeId="0" xr:uid="{7456C844-9F63-423C-ACAC-0DC351685394}">
      <text>
        <r>
          <rPr>
            <sz val="11"/>
            <color theme="1"/>
            <rFont val="Calibri"/>
            <family val="2"/>
            <scheme val="minor"/>
          </rPr>
          <t>Descripción calculada automáticamente a partir de código del artículo</t>
        </r>
      </text>
    </comment>
    <comment ref="C1648" authorId="2" shapeId="0" xr:uid="{3AFA6E54-B918-474B-B04D-9D343D09DAF0}">
      <text>
        <r>
          <rPr>
            <sz val="11"/>
            <color theme="1"/>
            <rFont val="Calibri"/>
            <family val="2"/>
            <scheme val="minor"/>
          </rPr>
          <t>Seleccione un valor de la lista</t>
        </r>
      </text>
    </comment>
    <comment ref="D1648" authorId="2" shapeId="0" xr:uid="{A5C619CE-3BE5-47C1-887A-784DD145EEEA}">
      <text>
        <r>
          <rPr>
            <sz val="11"/>
            <color theme="1"/>
            <rFont val="Calibri"/>
            <family val="2"/>
            <scheme val="minor"/>
          </rPr>
          <t>Introduzca un número con dos decimales como máximo. Debe ser igual o mayor a la "Cantidad Real Consumida"</t>
        </r>
      </text>
    </comment>
    <comment ref="E1648" authorId="2" shapeId="0" xr:uid="{F075D298-2B80-459C-AFC8-4DA76DFE03F0}">
      <text>
        <r>
          <rPr>
            <sz val="11"/>
            <color theme="1"/>
            <rFont val="Calibri"/>
            <family val="2"/>
            <scheme val="minor"/>
          </rPr>
          <t>Introduzca un número con dos decimales como máximo</t>
        </r>
      </text>
    </comment>
    <comment ref="F1648" authorId="2" shapeId="0" xr:uid="{C7F3E201-F0C1-43CE-9BAF-E2D902C0D102}">
      <text>
        <r>
          <rPr>
            <sz val="11"/>
            <color theme="1"/>
            <rFont val="Calibri"/>
            <family val="2"/>
            <scheme val="minor"/>
          </rPr>
          <t>Monto calculado automáticamente por el sistema</t>
        </r>
      </text>
    </comment>
    <comment ref="A1660" authorId="2" shapeId="0" xr:uid="{16CD7449-B0EF-4C16-BFC6-027B28116E9D}">
      <text>
        <r>
          <rPr>
            <sz val="11"/>
            <color theme="1"/>
            <rFont val="Calibri"/>
            <family val="2"/>
            <scheme val="minor"/>
          </rPr>
          <t>Introducir un texto con el nombre o referencia de la contratación</t>
        </r>
      </text>
    </comment>
    <comment ref="B1660" authorId="2" shapeId="0" xr:uid="{A1015FDB-28F7-47C1-849A-6B93C912FF16}">
      <text>
        <r>
          <rPr>
            <sz val="11"/>
            <color theme="1"/>
            <rFont val="Calibri"/>
            <family val="2"/>
            <scheme val="minor"/>
          </rPr>
          <t>Introduzca un texto con la finalidad de la contratación</t>
        </r>
      </text>
    </comment>
    <comment ref="C1660" authorId="2" shapeId="0" xr:uid="{6B6290D4-27C8-4D81-9A47-5A2590242298}">
      <text>
        <r>
          <rPr>
            <sz val="11"/>
            <color theme="1"/>
            <rFont val="Calibri"/>
            <family val="2"/>
            <scheme val="minor"/>
          </rPr>
          <t>Seleccionar un valor del listado</t>
        </r>
      </text>
    </comment>
    <comment ref="D1660" authorId="2" shapeId="0" xr:uid="{8F5CE265-5B27-4722-839E-F3D5CC9B57D0}">
      <text>
        <r>
          <rPr>
            <sz val="11"/>
            <color theme="1"/>
            <rFont val="Calibri"/>
            <family val="2"/>
            <scheme val="minor"/>
          </rPr>
          <t>Seleccione el tipo de procedimiento</t>
        </r>
      </text>
    </comment>
    <comment ref="E1660" authorId="2" shapeId="0" xr:uid="{A5206D65-CD05-45E8-B8DD-9A14F5CF526B}">
      <text>
        <r>
          <rPr>
            <sz val="11"/>
            <color theme="1"/>
            <rFont val="Calibri"/>
            <family val="2"/>
            <scheme val="minor"/>
          </rPr>
          <t>Seleccione un valor de la lista</t>
        </r>
      </text>
    </comment>
    <comment ref="F1660" authorId="2" shapeId="0" xr:uid="{175C098B-9146-45F4-A349-EEA72A0F5DDB}">
      <text>
        <r>
          <rPr>
            <sz val="11"/>
            <color theme="1"/>
            <rFont val="Calibri"/>
            <family val="2"/>
            <scheme val="minor"/>
          </rPr>
          <t>Introduzca el código SNIP</t>
        </r>
      </text>
    </comment>
    <comment ref="C1661" authorId="2" shapeId="0" xr:uid="{64A4F1B1-CC35-4A57-BD13-A48CF8FF103D}">
      <text>
        <r>
          <rPr>
            <sz val="11"/>
            <color theme="1"/>
            <rFont val="Calibri"/>
            <family val="2"/>
            <scheme val="minor"/>
          </rPr>
          <t>Introduzca la fecha de inicio del proceso, en formato dd-mm-aaaa</t>
        </r>
      </text>
    </comment>
    <comment ref="F1661" authorId="2" shapeId="0" xr:uid="{1EDE54BA-57E0-40D3-91E4-8E77005F97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2" shapeId="0" xr:uid="{9F190083-FFC3-4E68-A77A-B48BCE87C879}">
      <text/>
    </comment>
    <comment ref="C1663" authorId="2" shapeId="0" xr:uid="{CD7F5731-999E-4077-BABA-68DF7DF5A64E}">
      <text>
        <r>
          <rPr>
            <sz val="11"/>
            <color theme="1"/>
            <rFont val="Calibri"/>
            <family val="2"/>
            <scheme val="minor"/>
          </rPr>
          <t>Introduzca la fecha prevista de adjudicación, en formato dd-mm-aaaa</t>
        </r>
      </text>
    </comment>
    <comment ref="F1663" authorId="2" shapeId="0" xr:uid="{18FC3DAD-28FC-497E-94B2-85423C17845D}">
      <text/>
    </comment>
    <comment ref="F1664" authorId="2" shapeId="0" xr:uid="{A65E9148-07D8-48AD-838F-3B47583F5D77}">
      <text/>
    </comment>
    <comment ref="A1666" authorId="2" shapeId="0" xr:uid="{2EA5927B-D357-4A05-A351-10C356ABAA68}">
      <text>
        <r>
          <rPr>
            <sz val="11"/>
            <color theme="1"/>
            <rFont val="Calibri"/>
            <family val="2"/>
            <scheme val="minor"/>
          </rPr>
          <t>Introduzca un codigo UNSPSC</t>
        </r>
      </text>
    </comment>
    <comment ref="B1666" authorId="2" shapeId="0" xr:uid="{43175FC9-EDC5-4C4B-9940-D9A76A46713D}">
      <text>
        <r>
          <rPr>
            <sz val="11"/>
            <color theme="1"/>
            <rFont val="Calibri"/>
            <family val="2"/>
            <scheme val="minor"/>
          </rPr>
          <t>Descripción calculada automáticamente a partir de código del artículo</t>
        </r>
      </text>
    </comment>
    <comment ref="C1666" authorId="2" shapeId="0" xr:uid="{363F053D-AB8C-4C89-804D-45677A0E4CA5}">
      <text>
        <r>
          <rPr>
            <sz val="11"/>
            <color theme="1"/>
            <rFont val="Calibri"/>
            <family val="2"/>
            <scheme val="minor"/>
          </rPr>
          <t>Seleccione un valor de la lista</t>
        </r>
      </text>
    </comment>
    <comment ref="D1666" authorId="2" shapeId="0" xr:uid="{6DDD01DB-68C8-4AF2-958E-65E2B3D77D74}">
      <text>
        <r>
          <rPr>
            <sz val="11"/>
            <color theme="1"/>
            <rFont val="Calibri"/>
            <family val="2"/>
            <scheme val="minor"/>
          </rPr>
          <t>Introduzca un número con dos decimales como máximo. Debe ser igual o mayor a la "Cantidad Real Consumida"</t>
        </r>
      </text>
    </comment>
    <comment ref="E1666" authorId="2" shapeId="0" xr:uid="{2ADDDFF9-67B8-429E-8206-C4E16EEAC642}">
      <text>
        <r>
          <rPr>
            <sz val="11"/>
            <color theme="1"/>
            <rFont val="Calibri"/>
            <family val="2"/>
            <scheme val="minor"/>
          </rPr>
          <t>Introduzca un número con dos decimales como máximo</t>
        </r>
      </text>
    </comment>
    <comment ref="F1666" authorId="2" shapeId="0" xr:uid="{3989A9BD-4D4A-4A9E-B0B9-B38F2C65A3D2}">
      <text>
        <r>
          <rPr>
            <sz val="11"/>
            <color theme="1"/>
            <rFont val="Calibri"/>
            <family val="2"/>
            <scheme val="minor"/>
          </rPr>
          <t>Monto calculado automáticamente por el sistema</t>
        </r>
      </text>
    </comment>
    <comment ref="A1673" authorId="2" shapeId="0" xr:uid="{4E9B20DF-A097-44BD-B898-9AE3E4DFFB78}">
      <text>
        <r>
          <rPr>
            <sz val="11"/>
            <color theme="1"/>
            <rFont val="Calibri"/>
            <family val="2"/>
            <scheme val="minor"/>
          </rPr>
          <t>Introducir un texto con el nombre o referencia de la contratación</t>
        </r>
      </text>
    </comment>
    <comment ref="B1673" authorId="2" shapeId="0" xr:uid="{4C475024-5F22-47F2-8E02-398F6C103298}">
      <text>
        <r>
          <rPr>
            <sz val="11"/>
            <color theme="1"/>
            <rFont val="Calibri"/>
            <family val="2"/>
            <scheme val="minor"/>
          </rPr>
          <t>Introduzca un texto con la finalidad de la contratación</t>
        </r>
      </text>
    </comment>
    <comment ref="C1673" authorId="2" shapeId="0" xr:uid="{E62460C1-F9C2-45B9-98A3-7792AD454619}">
      <text>
        <r>
          <rPr>
            <sz val="11"/>
            <color theme="1"/>
            <rFont val="Calibri"/>
            <family val="2"/>
            <scheme val="minor"/>
          </rPr>
          <t>Seleccionar un valor del listado</t>
        </r>
      </text>
    </comment>
    <comment ref="D1673" authorId="2" shapeId="0" xr:uid="{70ABFB4A-217B-45DB-84EA-CBEEDCA4241D}">
      <text>
        <r>
          <rPr>
            <sz val="11"/>
            <color theme="1"/>
            <rFont val="Calibri"/>
            <family val="2"/>
            <scheme val="minor"/>
          </rPr>
          <t>Seleccione el tipo de procedimiento</t>
        </r>
      </text>
    </comment>
    <comment ref="E1673" authorId="2" shapeId="0" xr:uid="{6955282F-80D7-4672-8A56-BE7135288192}">
      <text>
        <r>
          <rPr>
            <sz val="11"/>
            <color theme="1"/>
            <rFont val="Calibri"/>
            <family val="2"/>
            <scheme val="minor"/>
          </rPr>
          <t>Seleccione un valor de la lista</t>
        </r>
      </text>
    </comment>
    <comment ref="F1673" authorId="2" shapeId="0" xr:uid="{8C3FDD20-52BB-407E-8853-7901A8C15FBA}">
      <text>
        <r>
          <rPr>
            <sz val="11"/>
            <color theme="1"/>
            <rFont val="Calibri"/>
            <family val="2"/>
            <scheme val="minor"/>
          </rPr>
          <t>Introduzca el código SNIP</t>
        </r>
      </text>
    </comment>
    <comment ref="C1674" authorId="2" shapeId="0" xr:uid="{508C4921-29B6-45F2-94F4-E9F33A8C8316}">
      <text>
        <r>
          <rPr>
            <sz val="11"/>
            <color theme="1"/>
            <rFont val="Calibri"/>
            <family val="2"/>
            <scheme val="minor"/>
          </rPr>
          <t>Introduzca la fecha de inicio del proceso, en formato dd-mm-aaaa</t>
        </r>
      </text>
    </comment>
    <comment ref="F1674" authorId="2" shapeId="0" xr:uid="{D2AC4885-B23A-4CAB-A742-BEC5C82CB3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5" authorId="2" shapeId="0" xr:uid="{230AC9B6-068B-4C02-8127-DE4CE8C1E428}">
      <text/>
    </comment>
    <comment ref="C1676" authorId="2" shapeId="0" xr:uid="{4FB1C334-2F8E-4E50-B419-4EB8C9125EAF}">
      <text>
        <r>
          <rPr>
            <sz val="11"/>
            <color theme="1"/>
            <rFont val="Calibri"/>
            <family val="2"/>
            <scheme val="minor"/>
          </rPr>
          <t>Introduzca la fecha prevista de adjudicación, en formato dd-mm-aaaa</t>
        </r>
      </text>
    </comment>
    <comment ref="F1676" authorId="2" shapeId="0" xr:uid="{F1C689E0-EE2B-4050-9C93-284968A9BA91}">
      <text/>
    </comment>
    <comment ref="F1677" authorId="2" shapeId="0" xr:uid="{FAA8C6DA-5351-4384-B823-09649A3F031C}">
      <text/>
    </comment>
    <comment ref="A1679" authorId="2" shapeId="0" xr:uid="{53336020-559B-4019-B1E8-41CC60A999EE}">
      <text>
        <r>
          <rPr>
            <sz val="11"/>
            <color theme="1"/>
            <rFont val="Calibri"/>
            <family val="2"/>
            <scheme val="minor"/>
          </rPr>
          <t>Introduzca un codigo UNSPSC</t>
        </r>
      </text>
    </comment>
    <comment ref="B1679" authorId="2" shapeId="0" xr:uid="{CCA77E23-874D-4E3B-8E5F-4A31885D77EA}">
      <text>
        <r>
          <rPr>
            <sz val="11"/>
            <color theme="1"/>
            <rFont val="Calibri"/>
            <family val="2"/>
            <scheme val="minor"/>
          </rPr>
          <t>Descripción calculada automáticamente a partir de código del artículo</t>
        </r>
      </text>
    </comment>
    <comment ref="C1679" authorId="2" shapeId="0" xr:uid="{04C941F0-9E53-4597-A1B0-FE7A577680F6}">
      <text>
        <r>
          <rPr>
            <sz val="11"/>
            <color theme="1"/>
            <rFont val="Calibri"/>
            <family val="2"/>
            <scheme val="minor"/>
          </rPr>
          <t>Seleccione un valor de la lista</t>
        </r>
      </text>
    </comment>
    <comment ref="D1679" authorId="2" shapeId="0" xr:uid="{B69EC447-5F67-4B58-B440-A65AA7A12002}">
      <text>
        <r>
          <rPr>
            <sz val="11"/>
            <color theme="1"/>
            <rFont val="Calibri"/>
            <family val="2"/>
            <scheme val="minor"/>
          </rPr>
          <t>Introduzca un número con dos decimales como máximo. Debe ser igual o mayor a la "Cantidad Real Consumida"</t>
        </r>
      </text>
    </comment>
    <comment ref="E1679" authorId="2" shapeId="0" xr:uid="{BA0E0701-2884-43F2-AE8A-9C6B95299A32}">
      <text>
        <r>
          <rPr>
            <sz val="11"/>
            <color theme="1"/>
            <rFont val="Calibri"/>
            <family val="2"/>
            <scheme val="minor"/>
          </rPr>
          <t>Introduzca un número con dos decimales como máximo</t>
        </r>
      </text>
    </comment>
    <comment ref="F1679" authorId="2" shapeId="0" xr:uid="{A48C24ED-1A41-44F5-9067-1D007E391875}">
      <text>
        <r>
          <rPr>
            <sz val="11"/>
            <color theme="1"/>
            <rFont val="Calibri"/>
            <family val="2"/>
            <scheme val="minor"/>
          </rPr>
          <t>Monto calculado automáticamente por el sistema</t>
        </r>
      </text>
    </comment>
    <comment ref="A1687" authorId="2" shapeId="0" xr:uid="{A0107610-BCAD-4BF9-A85B-7E91186DDB54}">
      <text>
        <r>
          <rPr>
            <sz val="11"/>
            <color theme="1"/>
            <rFont val="Calibri"/>
            <family val="2"/>
            <scheme val="minor"/>
          </rPr>
          <t>Introducir un texto con el nombre o referencia de la contratación</t>
        </r>
      </text>
    </comment>
    <comment ref="B1687" authorId="2" shapeId="0" xr:uid="{9FD270F7-8E77-4C27-98C2-D8AF1684AB43}">
      <text>
        <r>
          <rPr>
            <sz val="11"/>
            <color theme="1"/>
            <rFont val="Calibri"/>
            <family val="2"/>
            <scheme val="minor"/>
          </rPr>
          <t>Introduzca un texto con la finalidad de la contratación</t>
        </r>
      </text>
    </comment>
    <comment ref="C1687" authorId="2" shapeId="0" xr:uid="{A76BCAB8-AD91-411F-8D59-D28CAF60E9CC}">
      <text>
        <r>
          <rPr>
            <sz val="11"/>
            <color theme="1"/>
            <rFont val="Calibri"/>
            <family val="2"/>
            <scheme val="minor"/>
          </rPr>
          <t>Seleccionar un valor del listado</t>
        </r>
      </text>
    </comment>
    <comment ref="D1687" authorId="2" shapeId="0" xr:uid="{FF05AAF8-1942-495A-9EDC-CBA6D3DBAFEB}">
      <text>
        <r>
          <rPr>
            <sz val="11"/>
            <color theme="1"/>
            <rFont val="Calibri"/>
            <family val="2"/>
            <scheme val="minor"/>
          </rPr>
          <t>Seleccione el tipo de procedimiento</t>
        </r>
      </text>
    </comment>
    <comment ref="E1687" authorId="2" shapeId="0" xr:uid="{B61860B9-718A-4E53-B21B-E841BE5D56CC}">
      <text>
        <r>
          <rPr>
            <sz val="11"/>
            <color theme="1"/>
            <rFont val="Calibri"/>
            <family val="2"/>
            <scheme val="minor"/>
          </rPr>
          <t>Seleccione un valor de la lista</t>
        </r>
      </text>
    </comment>
    <comment ref="F1687" authorId="2" shapeId="0" xr:uid="{D3E78892-E5A8-4606-BBD1-D46A0F39782E}">
      <text>
        <r>
          <rPr>
            <sz val="11"/>
            <color theme="1"/>
            <rFont val="Calibri"/>
            <family val="2"/>
            <scheme val="minor"/>
          </rPr>
          <t>Introduzca el código SNIP</t>
        </r>
      </text>
    </comment>
    <comment ref="C1688" authorId="2" shapeId="0" xr:uid="{7838F497-359A-44AC-A728-156DCA4686A0}">
      <text>
        <r>
          <rPr>
            <sz val="11"/>
            <color theme="1"/>
            <rFont val="Calibri"/>
            <family val="2"/>
            <scheme val="minor"/>
          </rPr>
          <t>Introduzca la fecha de inicio del proceso, en formato dd-mm-aaaa</t>
        </r>
      </text>
    </comment>
    <comment ref="F1688" authorId="2" shapeId="0" xr:uid="{9E924438-5AC4-4881-8C45-32B768EE93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2" shapeId="0" xr:uid="{1EE71613-2822-4F2B-AD3B-70141261571E}">
      <text/>
    </comment>
    <comment ref="C1690" authorId="2" shapeId="0" xr:uid="{FD6AA170-1710-40ED-8807-51A391AB73BF}">
      <text>
        <r>
          <rPr>
            <sz val="11"/>
            <color theme="1"/>
            <rFont val="Calibri"/>
            <family val="2"/>
            <scheme val="minor"/>
          </rPr>
          <t>Introduzca la fecha prevista de adjudicación, en formato dd-mm-aaaa</t>
        </r>
      </text>
    </comment>
    <comment ref="F1690" authorId="2" shapeId="0" xr:uid="{BB91A535-C35F-4C3D-85AE-DF294BB08A82}">
      <text/>
    </comment>
    <comment ref="F1691" authorId="2" shapeId="0" xr:uid="{F8E70E30-D8D6-49A1-AB1E-FAC13C39B452}">
      <text/>
    </comment>
    <comment ref="A1693" authorId="2" shapeId="0" xr:uid="{80879193-281C-4787-8152-2CFC49809AB5}">
      <text>
        <r>
          <rPr>
            <sz val="11"/>
            <color theme="1"/>
            <rFont val="Calibri"/>
            <family val="2"/>
            <scheme val="minor"/>
          </rPr>
          <t>Introduzca un codigo UNSPSC</t>
        </r>
      </text>
    </comment>
    <comment ref="B1693" authorId="2" shapeId="0" xr:uid="{2623BD04-75EF-4E24-98BE-225F68D1A27D}">
      <text>
        <r>
          <rPr>
            <sz val="11"/>
            <color theme="1"/>
            <rFont val="Calibri"/>
            <family val="2"/>
            <scheme val="minor"/>
          </rPr>
          <t>Descripción calculada automáticamente a partir de código del artículo</t>
        </r>
      </text>
    </comment>
    <comment ref="C1693" authorId="2" shapeId="0" xr:uid="{52493D33-29FA-4616-9432-B72837171914}">
      <text>
        <r>
          <rPr>
            <sz val="11"/>
            <color theme="1"/>
            <rFont val="Calibri"/>
            <family val="2"/>
            <scheme val="minor"/>
          </rPr>
          <t>Seleccione un valor de la lista</t>
        </r>
      </text>
    </comment>
    <comment ref="D1693" authorId="2" shapeId="0" xr:uid="{07776AC7-8B01-4230-9FE1-984EE81E1E65}">
      <text>
        <r>
          <rPr>
            <sz val="11"/>
            <color theme="1"/>
            <rFont val="Calibri"/>
            <family val="2"/>
            <scheme val="minor"/>
          </rPr>
          <t>Introduzca un número con dos decimales como máximo. Debe ser igual o mayor a la "Cantidad Real Consumida"</t>
        </r>
      </text>
    </comment>
    <comment ref="E1693" authorId="2" shapeId="0" xr:uid="{F07F66B4-DED2-4A50-9942-4F727C89A736}">
      <text>
        <r>
          <rPr>
            <sz val="11"/>
            <color theme="1"/>
            <rFont val="Calibri"/>
            <family val="2"/>
            <scheme val="minor"/>
          </rPr>
          <t>Introduzca un número con dos decimales como máximo</t>
        </r>
      </text>
    </comment>
    <comment ref="F1693" authorId="2" shapeId="0" xr:uid="{83094A54-539E-4D4E-9679-43C8CCEB1F33}">
      <text>
        <r>
          <rPr>
            <sz val="11"/>
            <color theme="1"/>
            <rFont val="Calibri"/>
            <family val="2"/>
            <scheme val="minor"/>
          </rPr>
          <t>Monto calculado automáticamente por el sistema</t>
        </r>
      </text>
    </comment>
    <comment ref="A1700" authorId="2" shapeId="0" xr:uid="{A49E9185-E7A1-4BA8-B631-8CDC7B5981A2}">
      <text>
        <r>
          <rPr>
            <sz val="11"/>
            <color theme="1"/>
            <rFont val="Calibri"/>
            <family val="2"/>
            <scheme val="minor"/>
          </rPr>
          <t>Introducir un texto con el nombre o referencia de la contratación</t>
        </r>
      </text>
    </comment>
    <comment ref="B1700" authorId="2" shapeId="0" xr:uid="{A8881BAD-D92A-4087-A2E2-CE027B4EC781}">
      <text>
        <r>
          <rPr>
            <sz val="11"/>
            <color theme="1"/>
            <rFont val="Calibri"/>
            <family val="2"/>
            <scheme val="minor"/>
          </rPr>
          <t>Introduzca un texto con la finalidad de la contratación</t>
        </r>
      </text>
    </comment>
    <comment ref="C1700" authorId="2" shapeId="0" xr:uid="{F2D8116E-1581-407B-A077-B6A2B4123A0B}">
      <text>
        <r>
          <rPr>
            <sz val="11"/>
            <color theme="1"/>
            <rFont val="Calibri"/>
            <family val="2"/>
            <scheme val="minor"/>
          </rPr>
          <t>Seleccionar un valor del listado</t>
        </r>
      </text>
    </comment>
    <comment ref="D1700" authorId="2" shapeId="0" xr:uid="{69F2E845-B72C-4CFD-9F67-250700E07546}">
      <text>
        <r>
          <rPr>
            <sz val="11"/>
            <color theme="1"/>
            <rFont val="Calibri"/>
            <family val="2"/>
            <scheme val="minor"/>
          </rPr>
          <t>Seleccione el tipo de procedimiento</t>
        </r>
      </text>
    </comment>
    <comment ref="E1700" authorId="2" shapeId="0" xr:uid="{C664EB01-C458-4C4C-AC05-80D8B9DD2F9A}">
      <text>
        <r>
          <rPr>
            <sz val="11"/>
            <color theme="1"/>
            <rFont val="Calibri"/>
            <family val="2"/>
            <scheme val="minor"/>
          </rPr>
          <t>Seleccione un valor de la lista</t>
        </r>
      </text>
    </comment>
    <comment ref="F1700" authorId="2" shapeId="0" xr:uid="{589B945F-3BD9-4238-96E2-0B37027CF624}">
      <text>
        <r>
          <rPr>
            <sz val="11"/>
            <color theme="1"/>
            <rFont val="Calibri"/>
            <family val="2"/>
            <scheme val="minor"/>
          </rPr>
          <t>Introduzca el código SNIP</t>
        </r>
      </text>
    </comment>
    <comment ref="C1701" authorId="2" shapeId="0" xr:uid="{7158FC6D-E5C7-4456-A4A1-9A0B19D87DE8}">
      <text>
        <r>
          <rPr>
            <sz val="11"/>
            <color theme="1"/>
            <rFont val="Calibri"/>
            <family val="2"/>
            <scheme val="minor"/>
          </rPr>
          <t>Introduzca la fecha de inicio del proceso, en formato dd-mm-aaaa</t>
        </r>
      </text>
    </comment>
    <comment ref="F1701" authorId="2" shapeId="0" xr:uid="{516A8413-5480-4DB3-995C-D4B7A98DDC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2" shapeId="0" xr:uid="{D42A6107-18A1-4573-89EE-04C53F0BF7C2}">
      <text/>
    </comment>
    <comment ref="C1703" authorId="2" shapeId="0" xr:uid="{2FD538FD-0B22-4657-B1F3-5E47CB0ED918}">
      <text>
        <r>
          <rPr>
            <sz val="11"/>
            <color theme="1"/>
            <rFont val="Calibri"/>
            <family val="2"/>
            <scheme val="minor"/>
          </rPr>
          <t>Introduzca la fecha prevista de adjudicación, en formato dd-mm-aaaa</t>
        </r>
      </text>
    </comment>
    <comment ref="F1703" authorId="2" shapeId="0" xr:uid="{3EBB7C17-F070-49E9-82E2-5F821A7E0210}">
      <text/>
    </comment>
    <comment ref="F1704" authorId="2" shapeId="0" xr:uid="{F8FB02EF-3D25-4409-B08E-92E164DA19E7}">
      <text/>
    </comment>
    <comment ref="A1706" authorId="2" shapeId="0" xr:uid="{69B7F550-6A83-4D57-8AA5-5493F98489AA}">
      <text>
        <r>
          <rPr>
            <sz val="11"/>
            <color theme="1"/>
            <rFont val="Calibri"/>
            <family val="2"/>
            <scheme val="minor"/>
          </rPr>
          <t>Introduzca un codigo UNSPSC</t>
        </r>
      </text>
    </comment>
    <comment ref="B1706" authorId="2" shapeId="0" xr:uid="{A4E89750-B07B-46F4-A5E7-8BC3E41FAF0E}">
      <text>
        <r>
          <rPr>
            <sz val="11"/>
            <color theme="1"/>
            <rFont val="Calibri"/>
            <family val="2"/>
            <scheme val="minor"/>
          </rPr>
          <t>Descripción calculada automáticamente a partir de código del artículo</t>
        </r>
      </text>
    </comment>
    <comment ref="C1706" authorId="2" shapeId="0" xr:uid="{5E8DB5B1-636E-4DAF-8922-1F412F9B2635}">
      <text>
        <r>
          <rPr>
            <sz val="11"/>
            <color theme="1"/>
            <rFont val="Calibri"/>
            <family val="2"/>
            <scheme val="minor"/>
          </rPr>
          <t>Seleccione un valor de la lista</t>
        </r>
      </text>
    </comment>
    <comment ref="D1706" authorId="2" shapeId="0" xr:uid="{478DE722-EDF0-43C5-9583-90B6534E61A3}">
      <text>
        <r>
          <rPr>
            <sz val="11"/>
            <color theme="1"/>
            <rFont val="Calibri"/>
            <family val="2"/>
            <scheme val="minor"/>
          </rPr>
          <t>Introduzca un número con dos decimales como máximo. Debe ser igual o mayor a la "Cantidad Real Consumida"</t>
        </r>
      </text>
    </comment>
    <comment ref="E1706" authorId="2" shapeId="0" xr:uid="{C5E1B86F-9C55-4B69-9C0A-387AA7B6659D}">
      <text>
        <r>
          <rPr>
            <sz val="11"/>
            <color theme="1"/>
            <rFont val="Calibri"/>
            <family val="2"/>
            <scheme val="minor"/>
          </rPr>
          <t>Introduzca un número con dos decimales como máximo</t>
        </r>
      </text>
    </comment>
    <comment ref="F1706" authorId="2" shapeId="0" xr:uid="{07BFBA0D-60CB-4CF5-B9B9-1B407405127A}">
      <text>
        <r>
          <rPr>
            <sz val="11"/>
            <color theme="1"/>
            <rFont val="Calibri"/>
            <family val="2"/>
            <scheme val="minor"/>
          </rPr>
          <t>Monto calculado automáticamente por el sistema</t>
        </r>
      </text>
    </comment>
    <comment ref="A1712" authorId="2" shapeId="0" xr:uid="{2FDBE5D7-067F-4788-BFED-7D105E87B7A2}">
      <text>
        <r>
          <rPr>
            <sz val="11"/>
            <color theme="1"/>
            <rFont val="Calibri"/>
            <family val="2"/>
            <scheme val="minor"/>
          </rPr>
          <t>Introducir un texto con el nombre o referencia de la contratación</t>
        </r>
      </text>
    </comment>
    <comment ref="B1712" authorId="2" shapeId="0" xr:uid="{B8936871-7DF1-4858-B56F-3F383B7E03DC}">
      <text>
        <r>
          <rPr>
            <sz val="11"/>
            <color theme="1"/>
            <rFont val="Calibri"/>
            <family val="2"/>
            <scheme val="minor"/>
          </rPr>
          <t>Introduzca un texto con la finalidad de la contratación</t>
        </r>
      </text>
    </comment>
    <comment ref="C1712" authorId="2" shapeId="0" xr:uid="{7D12D9C3-2448-4D1A-9CD1-EF519FD6A4B3}">
      <text>
        <r>
          <rPr>
            <sz val="11"/>
            <color theme="1"/>
            <rFont val="Calibri"/>
            <family val="2"/>
            <scheme val="minor"/>
          </rPr>
          <t>Seleccionar un valor del listado</t>
        </r>
      </text>
    </comment>
    <comment ref="D1712" authorId="2" shapeId="0" xr:uid="{E3F6B221-B341-476E-8219-BCB60AF08551}">
      <text>
        <r>
          <rPr>
            <sz val="11"/>
            <color theme="1"/>
            <rFont val="Calibri"/>
            <family val="2"/>
            <scheme val="minor"/>
          </rPr>
          <t>Seleccione el tipo de procedimiento</t>
        </r>
      </text>
    </comment>
    <comment ref="E1712" authorId="2" shapeId="0" xr:uid="{29971612-AE9F-4FE1-B38A-468AB67BDEE1}">
      <text>
        <r>
          <rPr>
            <sz val="11"/>
            <color theme="1"/>
            <rFont val="Calibri"/>
            <family val="2"/>
            <scheme val="minor"/>
          </rPr>
          <t>Seleccione un valor de la lista</t>
        </r>
      </text>
    </comment>
    <comment ref="F1712" authorId="2" shapeId="0" xr:uid="{9F7BDFC9-AA0E-4DA5-A6E7-0CB9E72E485B}">
      <text>
        <r>
          <rPr>
            <sz val="11"/>
            <color theme="1"/>
            <rFont val="Calibri"/>
            <family val="2"/>
            <scheme val="minor"/>
          </rPr>
          <t>Introduzca el código SNIP</t>
        </r>
      </text>
    </comment>
    <comment ref="C1713" authorId="2" shapeId="0" xr:uid="{F9527C2A-8FDC-4DB4-8DB4-935E92A81E80}">
      <text>
        <r>
          <rPr>
            <sz val="11"/>
            <color theme="1"/>
            <rFont val="Calibri"/>
            <family val="2"/>
            <scheme val="minor"/>
          </rPr>
          <t>Introduzca la fecha de inicio del proceso, en formato dd-mm-aaaa</t>
        </r>
      </text>
    </comment>
    <comment ref="F1713" authorId="2" shapeId="0" xr:uid="{B6B7E9AB-4A55-4699-8810-A4C79721A7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2" shapeId="0" xr:uid="{5A843EC7-D8B9-4EBF-AADF-8A1765248A63}">
      <text/>
    </comment>
    <comment ref="C1715" authorId="2" shapeId="0" xr:uid="{471E9BCD-FD22-4DD3-AA78-0E4580ADAF0C}">
      <text>
        <r>
          <rPr>
            <sz val="11"/>
            <color theme="1"/>
            <rFont val="Calibri"/>
            <family val="2"/>
            <scheme val="minor"/>
          </rPr>
          <t>Introduzca la fecha prevista de adjudicación, en formato dd-mm-aaaa</t>
        </r>
      </text>
    </comment>
    <comment ref="F1715" authorId="2" shapeId="0" xr:uid="{AE0DF4C8-F9BF-4206-8865-14CE204046E1}">
      <text/>
    </comment>
    <comment ref="F1716" authorId="2" shapeId="0" xr:uid="{28ABDBD7-2BFA-43F5-B65C-3F8AFBA0C831}">
      <text/>
    </comment>
    <comment ref="A1718" authorId="2" shapeId="0" xr:uid="{05C46F8F-508F-4AFD-A8C1-CEC3EB53E58D}">
      <text>
        <r>
          <rPr>
            <sz val="11"/>
            <color theme="1"/>
            <rFont val="Calibri"/>
            <family val="2"/>
            <scheme val="minor"/>
          </rPr>
          <t>Introduzca un codigo UNSPSC</t>
        </r>
      </text>
    </comment>
    <comment ref="B1718" authorId="2" shapeId="0" xr:uid="{D389B8C9-B481-4866-870D-E2C858FB4D7E}">
      <text>
        <r>
          <rPr>
            <sz val="11"/>
            <color theme="1"/>
            <rFont val="Calibri"/>
            <family val="2"/>
            <scheme val="minor"/>
          </rPr>
          <t>Descripción calculada automáticamente a partir de código del artículo</t>
        </r>
      </text>
    </comment>
    <comment ref="C1718" authorId="2" shapeId="0" xr:uid="{84099096-36D9-499C-AD6D-E5C71F42D289}">
      <text>
        <r>
          <rPr>
            <sz val="11"/>
            <color theme="1"/>
            <rFont val="Calibri"/>
            <family val="2"/>
            <scheme val="minor"/>
          </rPr>
          <t>Seleccione un valor de la lista</t>
        </r>
      </text>
    </comment>
    <comment ref="D1718" authorId="2" shapeId="0" xr:uid="{82FDF6FC-461C-4027-BD82-141BFB098A55}">
      <text>
        <r>
          <rPr>
            <sz val="11"/>
            <color theme="1"/>
            <rFont val="Calibri"/>
            <family val="2"/>
            <scheme val="minor"/>
          </rPr>
          <t>Introduzca un número con dos decimales como máximo. Debe ser igual o mayor a la "Cantidad Real Consumida"</t>
        </r>
      </text>
    </comment>
    <comment ref="E1718" authorId="2" shapeId="0" xr:uid="{BDDE1E86-7CF1-4782-9362-46219E39B676}">
      <text>
        <r>
          <rPr>
            <sz val="11"/>
            <color theme="1"/>
            <rFont val="Calibri"/>
            <family val="2"/>
            <scheme val="minor"/>
          </rPr>
          <t>Introduzca un número con dos decimales como máximo</t>
        </r>
      </text>
    </comment>
    <comment ref="F1718" authorId="2" shapeId="0" xr:uid="{36DCB2AC-2597-4439-9915-7C66418E6FDD}">
      <text>
        <r>
          <rPr>
            <sz val="11"/>
            <color theme="1"/>
            <rFont val="Calibri"/>
            <family val="2"/>
            <scheme val="minor"/>
          </rPr>
          <t>Monto calculado automáticamente por el sistema</t>
        </r>
      </text>
    </comment>
    <comment ref="A1724" authorId="2" shapeId="0" xr:uid="{F2707162-5B72-45B8-A398-D7B8F091BF05}">
      <text>
        <r>
          <rPr>
            <sz val="11"/>
            <color theme="1"/>
            <rFont val="Calibri"/>
            <family val="2"/>
            <scheme val="minor"/>
          </rPr>
          <t>Introducir un texto con el nombre o referencia de la contratación</t>
        </r>
      </text>
    </comment>
    <comment ref="B1724" authorId="2" shapeId="0" xr:uid="{F6AAF19C-1E26-4EF0-8554-87B97A98E59B}">
      <text>
        <r>
          <rPr>
            <sz val="11"/>
            <color theme="1"/>
            <rFont val="Calibri"/>
            <family val="2"/>
            <scheme val="minor"/>
          </rPr>
          <t>Introduzca un texto con la finalidad de la contratación</t>
        </r>
      </text>
    </comment>
    <comment ref="C1724" authorId="2" shapeId="0" xr:uid="{23C0303E-DA82-483C-A5ED-74BA0C04C9A9}">
      <text>
        <r>
          <rPr>
            <sz val="11"/>
            <color theme="1"/>
            <rFont val="Calibri"/>
            <family val="2"/>
            <scheme val="minor"/>
          </rPr>
          <t>Seleccionar un valor del listado</t>
        </r>
      </text>
    </comment>
    <comment ref="D1724" authorId="2" shapeId="0" xr:uid="{56B8FE6C-1A6B-4828-841B-6C8D2396AD68}">
      <text>
        <r>
          <rPr>
            <sz val="11"/>
            <color theme="1"/>
            <rFont val="Calibri"/>
            <family val="2"/>
            <scheme val="minor"/>
          </rPr>
          <t>Seleccione el tipo de procedimiento</t>
        </r>
      </text>
    </comment>
    <comment ref="E1724" authorId="2" shapeId="0" xr:uid="{77C78EB2-6721-4292-BE17-89DA3D7BCA0E}">
      <text>
        <r>
          <rPr>
            <sz val="11"/>
            <color theme="1"/>
            <rFont val="Calibri"/>
            <family val="2"/>
            <scheme val="minor"/>
          </rPr>
          <t>Seleccione un valor de la lista</t>
        </r>
      </text>
    </comment>
    <comment ref="F1724" authorId="2" shapeId="0" xr:uid="{E10AFD55-F014-4154-8600-89660CCEF4BE}">
      <text>
        <r>
          <rPr>
            <sz val="11"/>
            <color theme="1"/>
            <rFont val="Calibri"/>
            <family val="2"/>
            <scheme val="minor"/>
          </rPr>
          <t>Introduzca el código SNIP</t>
        </r>
      </text>
    </comment>
    <comment ref="C1725" authorId="2" shapeId="0" xr:uid="{B3EAB549-81D1-48EA-84EB-7A6B16CCB0C2}">
      <text>
        <r>
          <rPr>
            <sz val="11"/>
            <color theme="1"/>
            <rFont val="Calibri"/>
            <family val="2"/>
            <scheme val="minor"/>
          </rPr>
          <t>Introduzca la fecha de inicio del proceso, en formato dd-mm-aaaa</t>
        </r>
      </text>
    </comment>
    <comment ref="F1725" authorId="2" shapeId="0" xr:uid="{90545D63-7D99-4F79-963C-1A6CD2C23D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2" shapeId="0" xr:uid="{C16B231E-59C1-459E-A447-FB038BA1BB93}">
      <text/>
    </comment>
    <comment ref="C1727" authorId="2" shapeId="0" xr:uid="{A1346361-88FE-4562-99F1-0C87550123F1}">
      <text>
        <r>
          <rPr>
            <sz val="11"/>
            <color theme="1"/>
            <rFont val="Calibri"/>
            <family val="2"/>
            <scheme val="minor"/>
          </rPr>
          <t>Introduzca la fecha prevista de adjudicación, en formato dd-mm-aaaa</t>
        </r>
      </text>
    </comment>
    <comment ref="F1727" authorId="2" shapeId="0" xr:uid="{43B08833-8459-4B0A-98C7-9B2DDC6E2998}">
      <text/>
    </comment>
    <comment ref="F1728" authorId="2" shapeId="0" xr:uid="{31B5FF32-093B-43A5-AC7D-B4A49C4C970E}">
      <text/>
    </comment>
    <comment ref="A1730" authorId="2" shapeId="0" xr:uid="{34376691-A986-41B8-9EEC-0A4D9D52DBFB}">
      <text>
        <r>
          <rPr>
            <sz val="11"/>
            <color theme="1"/>
            <rFont val="Calibri"/>
            <family val="2"/>
            <scheme val="minor"/>
          </rPr>
          <t>Introduzca un codigo UNSPSC</t>
        </r>
      </text>
    </comment>
    <comment ref="B1730" authorId="2" shapeId="0" xr:uid="{CA9FC3F9-DCC3-4E1B-BA72-32A60281A256}">
      <text>
        <r>
          <rPr>
            <sz val="11"/>
            <color theme="1"/>
            <rFont val="Calibri"/>
            <family val="2"/>
            <scheme val="minor"/>
          </rPr>
          <t>Descripción calculada automáticamente a partir de código del artículo</t>
        </r>
      </text>
    </comment>
    <comment ref="C1730" authorId="2" shapeId="0" xr:uid="{9CDEE503-1678-4F5B-87B5-35B90900A127}">
      <text>
        <r>
          <rPr>
            <sz val="11"/>
            <color theme="1"/>
            <rFont val="Calibri"/>
            <family val="2"/>
            <scheme val="minor"/>
          </rPr>
          <t>Seleccione un valor de la lista</t>
        </r>
      </text>
    </comment>
    <comment ref="D1730" authorId="2" shapeId="0" xr:uid="{13737642-29A2-43AA-B11C-5003D5B3375A}">
      <text>
        <r>
          <rPr>
            <sz val="11"/>
            <color theme="1"/>
            <rFont val="Calibri"/>
            <family val="2"/>
            <scheme val="minor"/>
          </rPr>
          <t>Introduzca un número con dos decimales como máximo. Debe ser igual o mayor a la "Cantidad Real Consumida"</t>
        </r>
      </text>
    </comment>
    <comment ref="E1730" authorId="2" shapeId="0" xr:uid="{3295DFEE-F74B-42CE-9091-8F933015C14D}">
      <text>
        <r>
          <rPr>
            <sz val="11"/>
            <color theme="1"/>
            <rFont val="Calibri"/>
            <family val="2"/>
            <scheme val="minor"/>
          </rPr>
          <t>Introduzca un número con dos decimales como máximo</t>
        </r>
      </text>
    </comment>
    <comment ref="F1730" authorId="2" shapeId="0" xr:uid="{6DC13E58-1CEC-4183-96B1-1D498ED25A50}">
      <text>
        <r>
          <rPr>
            <sz val="11"/>
            <color theme="1"/>
            <rFont val="Calibri"/>
            <family val="2"/>
            <scheme val="minor"/>
          </rPr>
          <t>Monto calculado automáticamente por el sistema</t>
        </r>
      </text>
    </comment>
    <comment ref="A1738" authorId="2" shapeId="0" xr:uid="{A25F79CF-A8CB-4971-A090-E21379B429BA}">
      <text>
        <r>
          <rPr>
            <sz val="11"/>
            <color theme="1"/>
            <rFont val="Calibri"/>
            <family val="2"/>
            <scheme val="minor"/>
          </rPr>
          <t>Introducir un texto con el nombre o referencia de la contratación</t>
        </r>
      </text>
    </comment>
    <comment ref="B1738" authorId="2" shapeId="0" xr:uid="{59080385-2502-4158-ABFB-39CCE834E112}">
      <text>
        <r>
          <rPr>
            <sz val="11"/>
            <color theme="1"/>
            <rFont val="Calibri"/>
            <family val="2"/>
            <scheme val="minor"/>
          </rPr>
          <t>Introduzca un texto con la finalidad de la contratación</t>
        </r>
      </text>
    </comment>
    <comment ref="C1738" authorId="2" shapeId="0" xr:uid="{DD8425EC-51E1-4C2C-B80C-31708875FC1D}">
      <text>
        <r>
          <rPr>
            <sz val="11"/>
            <color theme="1"/>
            <rFont val="Calibri"/>
            <family val="2"/>
            <scheme val="minor"/>
          </rPr>
          <t>Seleccionar un valor del listado</t>
        </r>
      </text>
    </comment>
    <comment ref="D1738" authorId="2" shapeId="0" xr:uid="{3870D657-437F-4A36-8903-4712BBF11B4E}">
      <text>
        <r>
          <rPr>
            <sz val="11"/>
            <color theme="1"/>
            <rFont val="Calibri"/>
            <family val="2"/>
            <scheme val="minor"/>
          </rPr>
          <t>Seleccione el tipo de procedimiento</t>
        </r>
      </text>
    </comment>
    <comment ref="E1738" authorId="2" shapeId="0" xr:uid="{6F2BBA9C-E1EA-4A67-929E-C2E115F01F61}">
      <text>
        <r>
          <rPr>
            <sz val="11"/>
            <color theme="1"/>
            <rFont val="Calibri"/>
            <family val="2"/>
            <scheme val="minor"/>
          </rPr>
          <t>Seleccione un valor de la lista</t>
        </r>
      </text>
    </comment>
    <comment ref="F1738" authorId="2" shapeId="0" xr:uid="{4A695416-50F3-4CE4-967C-37F93C280371}">
      <text>
        <r>
          <rPr>
            <sz val="11"/>
            <color theme="1"/>
            <rFont val="Calibri"/>
            <family val="2"/>
            <scheme val="minor"/>
          </rPr>
          <t>Introduzca el código SNIP</t>
        </r>
      </text>
    </comment>
    <comment ref="C1739" authorId="2" shapeId="0" xr:uid="{5BAB08E7-3330-40DD-9CEB-551938AD146B}">
      <text>
        <r>
          <rPr>
            <sz val="11"/>
            <color theme="1"/>
            <rFont val="Calibri"/>
            <family val="2"/>
            <scheme val="minor"/>
          </rPr>
          <t>Introduzca la fecha de inicio del proceso, en formato dd-mm-aaaa</t>
        </r>
      </text>
    </comment>
    <comment ref="F1739" authorId="2" shapeId="0" xr:uid="{F2C2B638-771F-4084-8B7B-07224D1997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2" shapeId="0" xr:uid="{33B95EC4-645F-4F0E-A2CE-2B8F2B76EA3B}">
      <text/>
    </comment>
    <comment ref="C1741" authorId="2" shapeId="0" xr:uid="{F31B3043-41F5-48FB-BA6E-625940C68D84}">
      <text>
        <r>
          <rPr>
            <sz val="11"/>
            <color theme="1"/>
            <rFont val="Calibri"/>
            <family val="2"/>
            <scheme val="minor"/>
          </rPr>
          <t>Introduzca la fecha prevista de adjudicación, en formato dd-mm-aaaa</t>
        </r>
      </text>
    </comment>
    <comment ref="F1741" authorId="2" shapeId="0" xr:uid="{35FE958B-C476-4390-9941-873E99D6298C}">
      <text/>
    </comment>
    <comment ref="F1742" authorId="2" shapeId="0" xr:uid="{24848162-FB79-4ECD-8E9A-360E7317D5E9}">
      <text/>
    </comment>
    <comment ref="A1744" authorId="2" shapeId="0" xr:uid="{021D2254-0611-43BC-8526-AF0DB2CBCFDC}">
      <text>
        <r>
          <rPr>
            <sz val="11"/>
            <color theme="1"/>
            <rFont val="Calibri"/>
            <family val="2"/>
            <scheme val="minor"/>
          </rPr>
          <t>Introduzca un codigo UNSPSC</t>
        </r>
      </text>
    </comment>
    <comment ref="B1744" authorId="2" shapeId="0" xr:uid="{5F595050-1D8F-483D-9F39-65EB1C6D9613}">
      <text>
        <r>
          <rPr>
            <sz val="11"/>
            <color theme="1"/>
            <rFont val="Calibri"/>
            <family val="2"/>
            <scheme val="minor"/>
          </rPr>
          <t>Descripción calculada automáticamente a partir de código del artículo</t>
        </r>
      </text>
    </comment>
    <comment ref="C1744" authorId="2" shapeId="0" xr:uid="{0F5AECE6-1794-4F4C-A338-7DC872117CD4}">
      <text>
        <r>
          <rPr>
            <sz val="11"/>
            <color theme="1"/>
            <rFont val="Calibri"/>
            <family val="2"/>
            <scheme val="minor"/>
          </rPr>
          <t>Seleccione un valor de la lista</t>
        </r>
      </text>
    </comment>
    <comment ref="D1744" authorId="2" shapeId="0" xr:uid="{A244DB6A-B9BB-4696-BE79-68E925B65122}">
      <text>
        <r>
          <rPr>
            <sz val="11"/>
            <color theme="1"/>
            <rFont val="Calibri"/>
            <family val="2"/>
            <scheme val="minor"/>
          </rPr>
          <t>Introduzca un número con dos decimales como máximo. Debe ser igual o mayor a la "Cantidad Real Consumida"</t>
        </r>
      </text>
    </comment>
    <comment ref="E1744" authorId="2" shapeId="0" xr:uid="{263F0A78-1EAE-4D47-B9B6-CA8C3E4EAC63}">
      <text>
        <r>
          <rPr>
            <sz val="11"/>
            <color theme="1"/>
            <rFont val="Calibri"/>
            <family val="2"/>
            <scheme val="minor"/>
          </rPr>
          <t>Introduzca un número con dos decimales como máximo</t>
        </r>
      </text>
    </comment>
    <comment ref="F1744" authorId="2" shapeId="0" xr:uid="{704A9239-C0B4-4913-BFFF-600D6F993DB0}">
      <text>
        <r>
          <rPr>
            <sz val="11"/>
            <color theme="1"/>
            <rFont val="Calibri"/>
            <family val="2"/>
            <scheme val="minor"/>
          </rPr>
          <t>Monto calculado automáticamente por el sistema</t>
        </r>
      </text>
    </comment>
    <comment ref="A1750" authorId="2" shapeId="0" xr:uid="{EAF4AF3F-C53B-4D31-AA69-04CEC0D3B5B3}">
      <text>
        <r>
          <rPr>
            <sz val="11"/>
            <color theme="1"/>
            <rFont val="Calibri"/>
            <family val="2"/>
            <scheme val="minor"/>
          </rPr>
          <t>Introducir un texto con el nombre o referencia de la contratación</t>
        </r>
      </text>
    </comment>
    <comment ref="B1750" authorId="2" shapeId="0" xr:uid="{AEC812C1-4FF3-4580-BE57-9EF26C6B4EDA}">
      <text>
        <r>
          <rPr>
            <sz val="11"/>
            <color theme="1"/>
            <rFont val="Calibri"/>
            <family val="2"/>
            <scheme val="minor"/>
          </rPr>
          <t>Introduzca un texto con la finalidad de la contratación</t>
        </r>
      </text>
    </comment>
    <comment ref="C1750" authorId="2" shapeId="0" xr:uid="{27003D36-998C-411F-86D7-3D5BC2E81AE1}">
      <text>
        <r>
          <rPr>
            <sz val="11"/>
            <color theme="1"/>
            <rFont val="Calibri"/>
            <family val="2"/>
            <scheme val="minor"/>
          </rPr>
          <t>Seleccionar un valor del listado</t>
        </r>
      </text>
    </comment>
    <comment ref="D1750" authorId="2" shapeId="0" xr:uid="{EFB63D05-BCD9-4F96-B1F8-E57B7546553A}">
      <text>
        <r>
          <rPr>
            <sz val="11"/>
            <color theme="1"/>
            <rFont val="Calibri"/>
            <family val="2"/>
            <scheme val="minor"/>
          </rPr>
          <t>Seleccione el tipo de procedimiento</t>
        </r>
      </text>
    </comment>
    <comment ref="E1750" authorId="2" shapeId="0" xr:uid="{00A5BDF8-2915-48BB-AE93-D108E8EFFCD2}">
      <text>
        <r>
          <rPr>
            <sz val="11"/>
            <color theme="1"/>
            <rFont val="Calibri"/>
            <family val="2"/>
            <scheme val="minor"/>
          </rPr>
          <t>Seleccione un valor de la lista</t>
        </r>
      </text>
    </comment>
    <comment ref="F1750" authorId="2" shapeId="0" xr:uid="{48ADA002-C720-45CA-A866-1DF51ED6116D}">
      <text>
        <r>
          <rPr>
            <sz val="11"/>
            <color theme="1"/>
            <rFont val="Calibri"/>
            <family val="2"/>
            <scheme val="minor"/>
          </rPr>
          <t>Introduzca el código SNIP</t>
        </r>
      </text>
    </comment>
    <comment ref="C1751" authorId="2" shapeId="0" xr:uid="{25FF57BB-2B1A-49AD-AC37-97C5DB162CD3}">
      <text>
        <r>
          <rPr>
            <sz val="11"/>
            <color theme="1"/>
            <rFont val="Calibri"/>
            <family val="2"/>
            <scheme val="minor"/>
          </rPr>
          <t>Introduzca la fecha de inicio del proceso, en formato dd-mm-aaaa</t>
        </r>
      </text>
    </comment>
    <comment ref="F1751" authorId="2" shapeId="0" xr:uid="{354DD9FD-0027-487B-9400-E725DC795B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2" shapeId="0" xr:uid="{927999FE-0BFF-4DF8-BDCC-C54614C00CC9}">
      <text/>
    </comment>
    <comment ref="C1753" authorId="2" shapeId="0" xr:uid="{8CE331C6-2797-4C93-B4C5-956119FC9B30}">
      <text>
        <r>
          <rPr>
            <sz val="11"/>
            <color theme="1"/>
            <rFont val="Calibri"/>
            <family val="2"/>
            <scheme val="minor"/>
          </rPr>
          <t>Introduzca la fecha prevista de adjudicación, en formato dd-mm-aaaa</t>
        </r>
      </text>
    </comment>
    <comment ref="F1753" authorId="2" shapeId="0" xr:uid="{89DFC315-D416-4571-A233-26B2FFB8147B}">
      <text/>
    </comment>
    <comment ref="F1754" authorId="2" shapeId="0" xr:uid="{7594B3C9-6BC4-4DD0-9511-1C8D779C231D}">
      <text/>
    </comment>
    <comment ref="A1756" authorId="2" shapeId="0" xr:uid="{0C3F6E20-02DB-4577-8C3E-1E25A8893391}">
      <text>
        <r>
          <rPr>
            <sz val="11"/>
            <color theme="1"/>
            <rFont val="Calibri"/>
            <family val="2"/>
            <scheme val="minor"/>
          </rPr>
          <t>Introduzca un codigo UNSPSC</t>
        </r>
      </text>
    </comment>
    <comment ref="B1756" authorId="2" shapeId="0" xr:uid="{15F672A1-6301-4298-92D6-2F648CE292BD}">
      <text>
        <r>
          <rPr>
            <sz val="11"/>
            <color theme="1"/>
            <rFont val="Calibri"/>
            <family val="2"/>
            <scheme val="minor"/>
          </rPr>
          <t>Descripción calculada automáticamente a partir de código del artículo</t>
        </r>
      </text>
    </comment>
    <comment ref="C1756" authorId="2" shapeId="0" xr:uid="{45DF5A8E-77B6-4514-9BDD-68496BAC634B}">
      <text>
        <r>
          <rPr>
            <sz val="11"/>
            <color theme="1"/>
            <rFont val="Calibri"/>
            <family val="2"/>
            <scheme val="minor"/>
          </rPr>
          <t>Seleccione un valor de la lista</t>
        </r>
      </text>
    </comment>
    <comment ref="D1756" authorId="2" shapeId="0" xr:uid="{8D1A7144-86D7-4103-88FF-9397914D20A7}">
      <text>
        <r>
          <rPr>
            <sz val="11"/>
            <color theme="1"/>
            <rFont val="Calibri"/>
            <family val="2"/>
            <scheme val="minor"/>
          </rPr>
          <t>Introduzca un número con dos decimales como máximo. Debe ser igual o mayor a la "Cantidad Real Consumida"</t>
        </r>
      </text>
    </comment>
    <comment ref="E1756" authorId="2" shapeId="0" xr:uid="{19A3CB52-D060-4E94-81EC-2CCF8CADCF7F}">
      <text>
        <r>
          <rPr>
            <sz val="11"/>
            <color theme="1"/>
            <rFont val="Calibri"/>
            <family val="2"/>
            <scheme val="minor"/>
          </rPr>
          <t>Introduzca un número con dos decimales como máximo</t>
        </r>
      </text>
    </comment>
    <comment ref="F1756" authorId="2" shapeId="0" xr:uid="{3B907CA9-4A05-4BE8-B591-45233ED7581F}">
      <text>
        <r>
          <rPr>
            <sz val="11"/>
            <color theme="1"/>
            <rFont val="Calibri"/>
            <family val="2"/>
            <scheme val="minor"/>
          </rPr>
          <t>Monto calculado automáticamente por el sistema</t>
        </r>
      </text>
    </comment>
    <comment ref="A1764" authorId="2" shapeId="0" xr:uid="{B2E44C65-B7AC-4AAD-A589-5D2D59B1A920}">
      <text>
        <r>
          <rPr>
            <sz val="11"/>
            <color theme="1"/>
            <rFont val="Calibri"/>
            <family val="2"/>
            <scheme val="minor"/>
          </rPr>
          <t>Introducir un texto con el nombre o referencia de la contratación</t>
        </r>
      </text>
    </comment>
    <comment ref="B1764" authorId="2" shapeId="0" xr:uid="{8C7F8FB7-1741-440B-8730-69D2337D0F69}">
      <text>
        <r>
          <rPr>
            <sz val="11"/>
            <color theme="1"/>
            <rFont val="Calibri"/>
            <family val="2"/>
            <scheme val="minor"/>
          </rPr>
          <t>Introduzca un texto con la finalidad de la contratación</t>
        </r>
      </text>
    </comment>
    <comment ref="C1764" authorId="2" shapeId="0" xr:uid="{650FFCD7-4E27-405E-8F24-E9C9918420E4}">
      <text>
        <r>
          <rPr>
            <sz val="11"/>
            <color theme="1"/>
            <rFont val="Calibri"/>
            <family val="2"/>
            <scheme val="minor"/>
          </rPr>
          <t>Seleccionar un valor del listado</t>
        </r>
      </text>
    </comment>
    <comment ref="D1764" authorId="2" shapeId="0" xr:uid="{D0165D0F-1393-42EF-B8C4-A449FDD27478}">
      <text>
        <r>
          <rPr>
            <sz val="11"/>
            <color theme="1"/>
            <rFont val="Calibri"/>
            <family val="2"/>
            <scheme val="minor"/>
          </rPr>
          <t>Seleccione el tipo de procedimiento</t>
        </r>
      </text>
    </comment>
    <comment ref="E1764" authorId="2" shapeId="0" xr:uid="{F248D45A-CBE9-427D-A912-D6196FFFBC21}">
      <text>
        <r>
          <rPr>
            <sz val="11"/>
            <color theme="1"/>
            <rFont val="Calibri"/>
            <family val="2"/>
            <scheme val="minor"/>
          </rPr>
          <t>Seleccione un valor de la lista</t>
        </r>
      </text>
    </comment>
    <comment ref="F1764" authorId="2" shapeId="0" xr:uid="{A9016188-CAF7-4286-8B82-E06684DBF2A7}">
      <text>
        <r>
          <rPr>
            <sz val="11"/>
            <color theme="1"/>
            <rFont val="Calibri"/>
            <family val="2"/>
            <scheme val="minor"/>
          </rPr>
          <t>Introduzca el código SNIP</t>
        </r>
      </text>
    </comment>
    <comment ref="C1765" authorId="2" shapeId="0" xr:uid="{2B2E6F66-8544-41DF-B1DA-96A73BAB7731}">
      <text>
        <r>
          <rPr>
            <sz val="11"/>
            <color theme="1"/>
            <rFont val="Calibri"/>
            <family val="2"/>
            <scheme val="minor"/>
          </rPr>
          <t>Introduzca la fecha de inicio del proceso, en formato dd-mm-aaaa</t>
        </r>
      </text>
    </comment>
    <comment ref="F1765" authorId="2" shapeId="0" xr:uid="{25BCFC53-6D73-44B9-93F8-84F262FB91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2" shapeId="0" xr:uid="{587DEE5B-D532-41F5-9EF0-1740F9CAA970}">
      <text/>
    </comment>
    <comment ref="C1767" authorId="2" shapeId="0" xr:uid="{0467D8A1-6748-4831-BC90-247B119E7498}">
      <text>
        <r>
          <rPr>
            <sz val="11"/>
            <color theme="1"/>
            <rFont val="Calibri"/>
            <family val="2"/>
            <scheme val="minor"/>
          </rPr>
          <t>Introduzca la fecha prevista de adjudicación, en formato dd-mm-aaaa</t>
        </r>
      </text>
    </comment>
    <comment ref="F1767" authorId="2" shapeId="0" xr:uid="{629BAE7F-68F3-4FA3-88F3-A8F1624208B6}">
      <text/>
    </comment>
    <comment ref="F1768" authorId="2" shapeId="0" xr:uid="{1FA76B3D-0503-41EE-93D5-12BFBA1DFC62}">
      <text/>
    </comment>
    <comment ref="A1770" authorId="2" shapeId="0" xr:uid="{CFC51E2D-995D-4773-8D9E-0695FB825A98}">
      <text>
        <r>
          <rPr>
            <sz val="11"/>
            <color theme="1"/>
            <rFont val="Calibri"/>
            <family val="2"/>
            <scheme val="minor"/>
          </rPr>
          <t>Introduzca un codigo UNSPSC</t>
        </r>
      </text>
    </comment>
    <comment ref="B1770" authorId="2" shapeId="0" xr:uid="{5F97DD35-4AD5-4666-AFEA-12303D7CEC98}">
      <text>
        <r>
          <rPr>
            <sz val="11"/>
            <color theme="1"/>
            <rFont val="Calibri"/>
            <family val="2"/>
            <scheme val="minor"/>
          </rPr>
          <t>Descripción calculada automáticamente a partir de código del artículo</t>
        </r>
      </text>
    </comment>
    <comment ref="C1770" authorId="2" shapeId="0" xr:uid="{30949101-65E4-419C-8D56-8C836F0A1786}">
      <text>
        <r>
          <rPr>
            <sz val="11"/>
            <color theme="1"/>
            <rFont val="Calibri"/>
            <family val="2"/>
            <scheme val="minor"/>
          </rPr>
          <t>Seleccione un valor de la lista</t>
        </r>
      </text>
    </comment>
    <comment ref="D1770" authorId="2" shapeId="0" xr:uid="{1E09B103-DAF9-4757-945F-A4CC6B1D5954}">
      <text>
        <r>
          <rPr>
            <sz val="11"/>
            <color theme="1"/>
            <rFont val="Calibri"/>
            <family val="2"/>
            <scheme val="minor"/>
          </rPr>
          <t>Introduzca un número con dos decimales como máximo. Debe ser igual o mayor a la "Cantidad Real Consumida"</t>
        </r>
      </text>
    </comment>
    <comment ref="E1770" authorId="2" shapeId="0" xr:uid="{AD7E2382-9A9A-4AF0-A945-0860264944AD}">
      <text>
        <r>
          <rPr>
            <sz val="11"/>
            <color theme="1"/>
            <rFont val="Calibri"/>
            <family val="2"/>
            <scheme val="minor"/>
          </rPr>
          <t>Introduzca un número con dos decimales como máximo</t>
        </r>
      </text>
    </comment>
    <comment ref="F1770" authorId="2" shapeId="0" xr:uid="{20327EDE-24EF-45DB-9B51-0F5A17DD023F}">
      <text>
        <r>
          <rPr>
            <sz val="11"/>
            <color theme="1"/>
            <rFont val="Calibri"/>
            <family val="2"/>
            <scheme val="minor"/>
          </rPr>
          <t>Monto calculado automáticamente por el sistema</t>
        </r>
      </text>
    </comment>
    <comment ref="A1778" authorId="2" shapeId="0" xr:uid="{E440EBD3-1F1D-44CE-B1E0-8B2C8AC7B539}">
      <text>
        <r>
          <rPr>
            <sz val="11"/>
            <color theme="1"/>
            <rFont val="Calibri"/>
            <family val="2"/>
            <scheme val="minor"/>
          </rPr>
          <t>Introducir un texto con el nombre o referencia de la contratación</t>
        </r>
      </text>
    </comment>
    <comment ref="B1778" authorId="2" shapeId="0" xr:uid="{A7B58CAB-C9CF-49AC-BE33-1584360563A6}">
      <text>
        <r>
          <rPr>
            <sz val="11"/>
            <color theme="1"/>
            <rFont val="Calibri"/>
            <family val="2"/>
            <scheme val="minor"/>
          </rPr>
          <t>Introduzca un texto con la finalidad de la contratación</t>
        </r>
      </text>
    </comment>
    <comment ref="C1778" authorId="2" shapeId="0" xr:uid="{19DFB21D-02C7-4C7C-B692-3C9E09F565C6}">
      <text>
        <r>
          <rPr>
            <sz val="11"/>
            <color theme="1"/>
            <rFont val="Calibri"/>
            <family val="2"/>
            <scheme val="minor"/>
          </rPr>
          <t>Seleccionar un valor del listado</t>
        </r>
      </text>
    </comment>
    <comment ref="D1778" authorId="2" shapeId="0" xr:uid="{37D30DEB-6CF7-4EFD-9756-B428F8BEF12D}">
      <text>
        <r>
          <rPr>
            <sz val="11"/>
            <color theme="1"/>
            <rFont val="Calibri"/>
            <family val="2"/>
            <scheme val="minor"/>
          </rPr>
          <t>Seleccione el tipo de procedimiento</t>
        </r>
      </text>
    </comment>
    <comment ref="E1778" authorId="2" shapeId="0" xr:uid="{E302D780-B367-4B70-96A0-933A8FCECA20}">
      <text>
        <r>
          <rPr>
            <sz val="11"/>
            <color theme="1"/>
            <rFont val="Calibri"/>
            <family val="2"/>
            <scheme val="minor"/>
          </rPr>
          <t>Seleccione un valor de la lista</t>
        </r>
      </text>
    </comment>
    <comment ref="F1778" authorId="2" shapeId="0" xr:uid="{2CDD5C19-25B9-4082-B6A0-1F9D757899AD}">
      <text>
        <r>
          <rPr>
            <sz val="11"/>
            <color theme="1"/>
            <rFont val="Calibri"/>
            <family val="2"/>
            <scheme val="minor"/>
          </rPr>
          <t>Introduzca el código SNIP</t>
        </r>
      </text>
    </comment>
    <comment ref="C1779" authorId="2" shapeId="0" xr:uid="{33956089-D5A7-4032-AA35-1521A7C53D7C}">
      <text>
        <r>
          <rPr>
            <sz val="11"/>
            <color theme="1"/>
            <rFont val="Calibri"/>
            <family val="2"/>
            <scheme val="minor"/>
          </rPr>
          <t>Introduzca la fecha de inicio del proceso, en formato dd-mm-aaaa</t>
        </r>
      </text>
    </comment>
    <comment ref="F1779" authorId="2" shapeId="0" xr:uid="{22D78A1A-1999-45D4-8373-5D264C5ED9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2" shapeId="0" xr:uid="{90696B6D-B06D-4719-8F1B-2DB3B3942696}">
      <text/>
    </comment>
    <comment ref="C1781" authorId="2" shapeId="0" xr:uid="{C9CE7DB5-A693-4FB4-85E8-8ECEDE57F9D4}">
      <text>
        <r>
          <rPr>
            <sz val="11"/>
            <color theme="1"/>
            <rFont val="Calibri"/>
            <family val="2"/>
            <scheme val="minor"/>
          </rPr>
          <t>Introduzca la fecha prevista de adjudicación, en formato dd-mm-aaaa</t>
        </r>
      </text>
    </comment>
    <comment ref="F1781" authorId="2" shapeId="0" xr:uid="{17578629-C7E1-487C-AF67-E5A33F9E2E35}">
      <text/>
    </comment>
    <comment ref="F1782" authorId="2" shapeId="0" xr:uid="{FE11B002-226D-4E9C-93AF-6E3D853BB675}">
      <text/>
    </comment>
    <comment ref="A1784" authorId="2" shapeId="0" xr:uid="{7614B6B8-6C41-40FC-B797-39D4D142B6B7}">
      <text>
        <r>
          <rPr>
            <sz val="11"/>
            <color theme="1"/>
            <rFont val="Calibri"/>
            <family val="2"/>
            <scheme val="minor"/>
          </rPr>
          <t>Introduzca un codigo UNSPSC</t>
        </r>
      </text>
    </comment>
    <comment ref="B1784" authorId="2" shapeId="0" xr:uid="{11763BC5-4EF8-4F55-9395-743F33E6EE34}">
      <text>
        <r>
          <rPr>
            <sz val="11"/>
            <color theme="1"/>
            <rFont val="Calibri"/>
            <family val="2"/>
            <scheme val="minor"/>
          </rPr>
          <t>Descripción calculada automáticamente a partir de código del artículo</t>
        </r>
      </text>
    </comment>
    <comment ref="C1784" authorId="2" shapeId="0" xr:uid="{52BC89DD-5E5B-4B32-8FF0-AAED338E60BC}">
      <text>
        <r>
          <rPr>
            <sz val="11"/>
            <color theme="1"/>
            <rFont val="Calibri"/>
            <family val="2"/>
            <scheme val="minor"/>
          </rPr>
          <t>Seleccione un valor de la lista</t>
        </r>
      </text>
    </comment>
    <comment ref="D1784" authorId="2" shapeId="0" xr:uid="{97240B10-1F98-4BDD-8F03-6618F4A634CC}">
      <text>
        <r>
          <rPr>
            <sz val="11"/>
            <color theme="1"/>
            <rFont val="Calibri"/>
            <family val="2"/>
            <scheme val="minor"/>
          </rPr>
          <t>Introduzca un número con dos decimales como máximo. Debe ser igual o mayor a la "Cantidad Real Consumida"</t>
        </r>
      </text>
    </comment>
    <comment ref="E1784" authorId="2" shapeId="0" xr:uid="{2E4E46BE-62BF-4722-B7A0-21EA77F842B7}">
      <text>
        <r>
          <rPr>
            <sz val="11"/>
            <color theme="1"/>
            <rFont val="Calibri"/>
            <family val="2"/>
            <scheme val="minor"/>
          </rPr>
          <t>Introduzca un número con dos decimales como máximo</t>
        </r>
      </text>
    </comment>
    <comment ref="F1784" authorId="2" shapeId="0" xr:uid="{D52434E7-445A-481C-85F5-D25DA91B73D6}">
      <text>
        <r>
          <rPr>
            <sz val="11"/>
            <color theme="1"/>
            <rFont val="Calibri"/>
            <family val="2"/>
            <scheme val="minor"/>
          </rPr>
          <t>Monto calculado automáticamente por el sistema</t>
        </r>
      </text>
    </comment>
    <comment ref="A1791" authorId="2" shapeId="0" xr:uid="{942ACDA8-98BB-4A94-8307-C4A032458284}">
      <text>
        <r>
          <rPr>
            <sz val="11"/>
            <color theme="1"/>
            <rFont val="Calibri"/>
            <family val="2"/>
            <scheme val="minor"/>
          </rPr>
          <t>Introducir un texto con el nombre o referencia de la contratación</t>
        </r>
      </text>
    </comment>
    <comment ref="B1791" authorId="2" shapeId="0" xr:uid="{379BE75B-CA80-49D2-90B5-AD661A621E61}">
      <text>
        <r>
          <rPr>
            <sz val="11"/>
            <color theme="1"/>
            <rFont val="Calibri"/>
            <family val="2"/>
            <scheme val="minor"/>
          </rPr>
          <t>Introduzca un texto con la finalidad de la contratación</t>
        </r>
      </text>
    </comment>
    <comment ref="C1791" authorId="2" shapeId="0" xr:uid="{EEC673E4-FDF8-44C9-834A-359E7FCFB708}">
      <text>
        <r>
          <rPr>
            <sz val="11"/>
            <color theme="1"/>
            <rFont val="Calibri"/>
            <family val="2"/>
            <scheme val="minor"/>
          </rPr>
          <t>Seleccionar un valor del listado</t>
        </r>
      </text>
    </comment>
    <comment ref="D1791" authorId="2" shapeId="0" xr:uid="{78426953-320A-4BA8-941D-B02041213113}">
      <text>
        <r>
          <rPr>
            <sz val="11"/>
            <color theme="1"/>
            <rFont val="Calibri"/>
            <family val="2"/>
            <scheme val="minor"/>
          </rPr>
          <t>Seleccione el tipo de procedimiento</t>
        </r>
      </text>
    </comment>
    <comment ref="E1791" authorId="2" shapeId="0" xr:uid="{04D216BD-EE80-431D-9A19-8B1F01877C56}">
      <text>
        <r>
          <rPr>
            <sz val="11"/>
            <color theme="1"/>
            <rFont val="Calibri"/>
            <family val="2"/>
            <scheme val="minor"/>
          </rPr>
          <t>Seleccione un valor de la lista</t>
        </r>
      </text>
    </comment>
    <comment ref="F1791" authorId="2" shapeId="0" xr:uid="{B32938CB-E228-40D3-9491-394D58065392}">
      <text>
        <r>
          <rPr>
            <sz val="11"/>
            <color theme="1"/>
            <rFont val="Calibri"/>
            <family val="2"/>
            <scheme val="minor"/>
          </rPr>
          <t>Introduzca el código SNIP</t>
        </r>
      </text>
    </comment>
    <comment ref="C1792" authorId="2" shapeId="0" xr:uid="{821F898E-48EC-4AB8-9CD9-25D5F967C87F}">
      <text>
        <r>
          <rPr>
            <sz val="11"/>
            <color theme="1"/>
            <rFont val="Calibri"/>
            <family val="2"/>
            <scheme val="minor"/>
          </rPr>
          <t>Introduzca la fecha de inicio del proceso, en formato dd-mm-aaaa</t>
        </r>
      </text>
    </comment>
    <comment ref="F1792" authorId="2" shapeId="0" xr:uid="{628C426A-D283-45FB-A7EF-C0234834B4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2" shapeId="0" xr:uid="{4EFF5164-7EE1-474D-BC39-525F6DE2CE6A}">
      <text/>
    </comment>
    <comment ref="C1794" authorId="2" shapeId="0" xr:uid="{127777C8-9935-47B4-B113-E39C83D83B3A}">
      <text>
        <r>
          <rPr>
            <sz val="11"/>
            <color theme="1"/>
            <rFont val="Calibri"/>
            <family val="2"/>
            <scheme val="minor"/>
          </rPr>
          <t>Introduzca la fecha prevista de adjudicación, en formato dd-mm-aaaa</t>
        </r>
      </text>
    </comment>
    <comment ref="F1794" authorId="2" shapeId="0" xr:uid="{FD72F729-1D53-442B-A62D-8781E9BB743A}">
      <text/>
    </comment>
    <comment ref="F1795" authorId="2" shapeId="0" xr:uid="{BE77DA99-1E9D-4792-89D0-945940F7781A}">
      <text/>
    </comment>
    <comment ref="A1797" authorId="2" shapeId="0" xr:uid="{96A70488-78EB-4589-866C-03BB9A388757}">
      <text>
        <r>
          <rPr>
            <sz val="11"/>
            <color theme="1"/>
            <rFont val="Calibri"/>
            <family val="2"/>
            <scheme val="minor"/>
          </rPr>
          <t>Introduzca un codigo UNSPSC</t>
        </r>
      </text>
    </comment>
    <comment ref="B1797" authorId="2" shapeId="0" xr:uid="{440C8A9A-50CC-402D-9462-5E579B63572E}">
      <text>
        <r>
          <rPr>
            <sz val="11"/>
            <color theme="1"/>
            <rFont val="Calibri"/>
            <family val="2"/>
            <scheme val="minor"/>
          </rPr>
          <t>Descripción calculada automáticamente a partir de código del artículo</t>
        </r>
      </text>
    </comment>
    <comment ref="C1797" authorId="2" shapeId="0" xr:uid="{81CD0345-3DF4-4714-8255-BA918B8B0336}">
      <text>
        <r>
          <rPr>
            <sz val="11"/>
            <color theme="1"/>
            <rFont val="Calibri"/>
            <family val="2"/>
            <scheme val="minor"/>
          </rPr>
          <t>Seleccione un valor de la lista</t>
        </r>
      </text>
    </comment>
    <comment ref="D1797" authorId="2" shapeId="0" xr:uid="{E30E1E4B-C084-4A7B-A7B0-DD9968C087DC}">
      <text>
        <r>
          <rPr>
            <sz val="11"/>
            <color theme="1"/>
            <rFont val="Calibri"/>
            <family val="2"/>
            <scheme val="minor"/>
          </rPr>
          <t>Introduzca un número con dos decimales como máximo. Debe ser igual o mayor a la "Cantidad Real Consumida"</t>
        </r>
      </text>
    </comment>
    <comment ref="E1797" authorId="2" shapeId="0" xr:uid="{059BEE9F-00C1-491F-82D7-A34D060217D3}">
      <text>
        <r>
          <rPr>
            <sz val="11"/>
            <color theme="1"/>
            <rFont val="Calibri"/>
            <family val="2"/>
            <scheme val="minor"/>
          </rPr>
          <t>Introduzca un número con dos decimales como máximo</t>
        </r>
      </text>
    </comment>
    <comment ref="F1797" authorId="2" shapeId="0" xr:uid="{DB10E3E6-EBA2-4B4F-AEF0-B13883B37E6C}">
      <text>
        <r>
          <rPr>
            <sz val="11"/>
            <color theme="1"/>
            <rFont val="Calibri"/>
            <family val="2"/>
            <scheme val="minor"/>
          </rPr>
          <t>Monto calculado automáticamente por el sistema</t>
        </r>
      </text>
    </comment>
    <comment ref="A1804" authorId="2" shapeId="0" xr:uid="{A45F7A67-333F-4111-86E1-0AF52DBA393D}">
      <text>
        <r>
          <rPr>
            <sz val="11"/>
            <color theme="1"/>
            <rFont val="Calibri"/>
            <family val="2"/>
            <scheme val="minor"/>
          </rPr>
          <t>Introducir un texto con el nombre o referencia de la contratación</t>
        </r>
      </text>
    </comment>
    <comment ref="B1804" authorId="2" shapeId="0" xr:uid="{B4BAFB51-46E4-4A17-B6B0-13C2135AF120}">
      <text>
        <r>
          <rPr>
            <sz val="11"/>
            <color theme="1"/>
            <rFont val="Calibri"/>
            <family val="2"/>
            <scheme val="minor"/>
          </rPr>
          <t>Introduzca un texto con la finalidad de la contratación</t>
        </r>
      </text>
    </comment>
    <comment ref="C1804" authorId="2" shapeId="0" xr:uid="{0A1EF2EC-8807-4762-B645-9EDF15862461}">
      <text>
        <r>
          <rPr>
            <sz val="11"/>
            <color theme="1"/>
            <rFont val="Calibri"/>
            <family val="2"/>
            <scheme val="minor"/>
          </rPr>
          <t>Seleccionar un valor del listado</t>
        </r>
      </text>
    </comment>
    <comment ref="D1804" authorId="2" shapeId="0" xr:uid="{224D030B-4BB2-4C8C-9D20-B86E37A17D41}">
      <text>
        <r>
          <rPr>
            <sz val="11"/>
            <color theme="1"/>
            <rFont val="Calibri"/>
            <family val="2"/>
            <scheme val="minor"/>
          </rPr>
          <t>Seleccione el tipo de procedimiento</t>
        </r>
      </text>
    </comment>
    <comment ref="E1804" authorId="2" shapeId="0" xr:uid="{63E0299F-6496-4024-8340-B890A8199593}">
      <text>
        <r>
          <rPr>
            <sz val="11"/>
            <color theme="1"/>
            <rFont val="Calibri"/>
            <family val="2"/>
            <scheme val="minor"/>
          </rPr>
          <t>Seleccione un valor de la lista</t>
        </r>
      </text>
    </comment>
    <comment ref="F1804" authorId="2" shapeId="0" xr:uid="{366878F7-0499-4FBF-91CA-001B195A19A2}">
      <text>
        <r>
          <rPr>
            <sz val="11"/>
            <color theme="1"/>
            <rFont val="Calibri"/>
            <family val="2"/>
            <scheme val="minor"/>
          </rPr>
          <t>Introduzca el código SNIP</t>
        </r>
      </text>
    </comment>
    <comment ref="C1805" authorId="2" shapeId="0" xr:uid="{079146E6-A936-4E2E-9AA4-C50F6E321FEA}">
      <text>
        <r>
          <rPr>
            <sz val="11"/>
            <color theme="1"/>
            <rFont val="Calibri"/>
            <family val="2"/>
            <scheme val="minor"/>
          </rPr>
          <t>Introduzca la fecha de inicio del proceso, en formato dd-mm-aaaa</t>
        </r>
      </text>
    </comment>
    <comment ref="F1805" authorId="2" shapeId="0" xr:uid="{512398EA-FFE8-4FDF-BB54-CD4FD3217F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2" shapeId="0" xr:uid="{8FBE9C25-CBB2-4AF3-A285-4EBD88604BEF}">
      <text/>
    </comment>
    <comment ref="C1807" authorId="2" shapeId="0" xr:uid="{CE67E600-5A4C-4291-B20D-2DE416CB0FA2}">
      <text>
        <r>
          <rPr>
            <sz val="11"/>
            <color theme="1"/>
            <rFont val="Calibri"/>
            <family val="2"/>
            <scheme val="minor"/>
          </rPr>
          <t>Introduzca la fecha prevista de adjudicación, en formato dd-mm-aaaa</t>
        </r>
      </text>
    </comment>
    <comment ref="F1807" authorId="2" shapeId="0" xr:uid="{A10DB81F-5890-43C7-90B6-566E1FE7029E}">
      <text/>
    </comment>
    <comment ref="F1808" authorId="2" shapeId="0" xr:uid="{97CA548F-E2CB-41A7-B9CC-A5419258682E}">
      <text/>
    </comment>
    <comment ref="A1810" authorId="2" shapeId="0" xr:uid="{755CE9CE-FCB7-40D9-B910-885E947565A0}">
      <text>
        <r>
          <rPr>
            <sz val="11"/>
            <color theme="1"/>
            <rFont val="Calibri"/>
            <family val="2"/>
            <scheme val="minor"/>
          </rPr>
          <t>Introduzca un codigo UNSPSC</t>
        </r>
      </text>
    </comment>
    <comment ref="B1810" authorId="2" shapeId="0" xr:uid="{5AE5CA8C-3A62-481D-9241-1FD826D6DEB0}">
      <text>
        <r>
          <rPr>
            <sz val="11"/>
            <color theme="1"/>
            <rFont val="Calibri"/>
            <family val="2"/>
            <scheme val="minor"/>
          </rPr>
          <t>Descripción calculada automáticamente a partir de código del artículo</t>
        </r>
      </text>
    </comment>
    <comment ref="C1810" authorId="2" shapeId="0" xr:uid="{4459639B-688A-48F1-B447-C24E26237C5B}">
      <text>
        <r>
          <rPr>
            <sz val="11"/>
            <color theme="1"/>
            <rFont val="Calibri"/>
            <family val="2"/>
            <scheme val="minor"/>
          </rPr>
          <t>Seleccione un valor de la lista</t>
        </r>
      </text>
    </comment>
    <comment ref="D1810" authorId="2" shapeId="0" xr:uid="{A53D1535-E6AE-4B36-9F29-CEF7924F206D}">
      <text>
        <r>
          <rPr>
            <sz val="11"/>
            <color theme="1"/>
            <rFont val="Calibri"/>
            <family val="2"/>
            <scheme val="minor"/>
          </rPr>
          <t>Introduzca un número con dos decimales como máximo. Debe ser igual o mayor a la "Cantidad Real Consumida"</t>
        </r>
      </text>
    </comment>
    <comment ref="E1810" authorId="2" shapeId="0" xr:uid="{2812D6CE-2405-45F0-B607-F03FD22189BF}">
      <text>
        <r>
          <rPr>
            <sz val="11"/>
            <color theme="1"/>
            <rFont val="Calibri"/>
            <family val="2"/>
            <scheme val="minor"/>
          </rPr>
          <t>Introduzca un número con dos decimales como máximo</t>
        </r>
      </text>
    </comment>
    <comment ref="F1810" authorId="2" shapeId="0" xr:uid="{6D909E22-791A-4010-9F03-C1236503C13D}">
      <text>
        <r>
          <rPr>
            <sz val="11"/>
            <color theme="1"/>
            <rFont val="Calibri"/>
            <family val="2"/>
            <scheme val="minor"/>
          </rPr>
          <t>Monto calculado automáticamente por el sistema</t>
        </r>
      </text>
    </comment>
    <comment ref="A1828" authorId="2" shapeId="0" xr:uid="{4321DC98-A2B7-48F0-8A4E-B425D1FC0EF6}">
      <text>
        <r>
          <rPr>
            <sz val="11"/>
            <color theme="1"/>
            <rFont val="Calibri"/>
            <family val="2"/>
            <scheme val="minor"/>
          </rPr>
          <t>Introducir un texto con el nombre o referencia de la contratación</t>
        </r>
      </text>
    </comment>
    <comment ref="B1828" authorId="2" shapeId="0" xr:uid="{C72818D8-4CEE-45B6-8E1D-8B49EB8F9675}">
      <text>
        <r>
          <rPr>
            <sz val="11"/>
            <color theme="1"/>
            <rFont val="Calibri"/>
            <family val="2"/>
            <scheme val="minor"/>
          </rPr>
          <t>Introduzca un texto con la finalidad de la contratación</t>
        </r>
      </text>
    </comment>
    <comment ref="C1828" authorId="2" shapeId="0" xr:uid="{D5F619FC-D616-4436-8F8E-C8949E02B90D}">
      <text>
        <r>
          <rPr>
            <sz val="11"/>
            <color theme="1"/>
            <rFont val="Calibri"/>
            <family val="2"/>
            <scheme val="minor"/>
          </rPr>
          <t>Seleccionar un valor del listado</t>
        </r>
      </text>
    </comment>
    <comment ref="D1828" authorId="2" shapeId="0" xr:uid="{94C053DE-6CBA-4B85-8AF1-A5DFE6269DAE}">
      <text>
        <r>
          <rPr>
            <sz val="11"/>
            <color theme="1"/>
            <rFont val="Calibri"/>
            <family val="2"/>
            <scheme val="minor"/>
          </rPr>
          <t>Seleccione el tipo de procedimiento</t>
        </r>
      </text>
    </comment>
    <comment ref="E1828" authorId="2" shapeId="0" xr:uid="{31E67B36-A1C0-43F9-8D88-FF6BDCDE8D31}">
      <text>
        <r>
          <rPr>
            <sz val="11"/>
            <color theme="1"/>
            <rFont val="Calibri"/>
            <family val="2"/>
            <scheme val="minor"/>
          </rPr>
          <t>Seleccione un valor de la lista</t>
        </r>
      </text>
    </comment>
    <comment ref="F1828" authorId="2" shapeId="0" xr:uid="{30113653-7A2E-4411-AFB9-2239CBBAF946}">
      <text>
        <r>
          <rPr>
            <sz val="11"/>
            <color theme="1"/>
            <rFont val="Calibri"/>
            <family val="2"/>
            <scheme val="minor"/>
          </rPr>
          <t>Introduzca el código SNIP</t>
        </r>
      </text>
    </comment>
    <comment ref="C1829" authorId="2" shapeId="0" xr:uid="{9EBC27E2-51D5-474C-B30F-9479A57B1495}">
      <text>
        <r>
          <rPr>
            <sz val="11"/>
            <color theme="1"/>
            <rFont val="Calibri"/>
            <family val="2"/>
            <scheme val="minor"/>
          </rPr>
          <t>Introduzca la fecha de inicio del proceso, en formato dd-mm-aaaa</t>
        </r>
      </text>
    </comment>
    <comment ref="F1829" authorId="2" shapeId="0" xr:uid="{4E147633-6D90-4F22-BE85-614F0CF932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0" authorId="2" shapeId="0" xr:uid="{8DFE33E5-D34A-4A43-8E02-54579C0933F2}">
      <text/>
    </comment>
    <comment ref="C1831" authorId="2" shapeId="0" xr:uid="{7D02474B-8D4C-44DA-9B78-2B961CA6FCD2}">
      <text>
        <r>
          <rPr>
            <sz val="11"/>
            <color theme="1"/>
            <rFont val="Calibri"/>
            <family val="2"/>
            <scheme val="minor"/>
          </rPr>
          <t>Introduzca la fecha prevista de adjudicación, en formato dd-mm-aaaa</t>
        </r>
      </text>
    </comment>
    <comment ref="F1831" authorId="2" shapeId="0" xr:uid="{2DAD0E15-106F-4CC5-906F-2C3B34FF7D38}">
      <text/>
    </comment>
    <comment ref="F1832" authorId="2" shapeId="0" xr:uid="{75F139B5-DEBA-4779-B4CE-DB44B52EB862}">
      <text/>
    </comment>
    <comment ref="A1834" authorId="2" shapeId="0" xr:uid="{9F0C2C39-4545-4F0D-9297-A26DB565046A}">
      <text>
        <r>
          <rPr>
            <sz val="11"/>
            <color theme="1"/>
            <rFont val="Calibri"/>
            <family val="2"/>
            <scheme val="minor"/>
          </rPr>
          <t>Introduzca un codigo UNSPSC</t>
        </r>
      </text>
    </comment>
    <comment ref="B1834" authorId="2" shapeId="0" xr:uid="{6C963D9B-4659-4394-828D-F322AC144128}">
      <text>
        <r>
          <rPr>
            <sz val="11"/>
            <color theme="1"/>
            <rFont val="Calibri"/>
            <family val="2"/>
            <scheme val="minor"/>
          </rPr>
          <t>Descripción calculada automáticamente a partir de código del artículo</t>
        </r>
      </text>
    </comment>
    <comment ref="C1834" authorId="2" shapeId="0" xr:uid="{BD8AC09C-A86B-4A95-B15C-27D99F545B32}">
      <text>
        <r>
          <rPr>
            <sz val="11"/>
            <color theme="1"/>
            <rFont val="Calibri"/>
            <family val="2"/>
            <scheme val="minor"/>
          </rPr>
          <t>Seleccione un valor de la lista</t>
        </r>
      </text>
    </comment>
    <comment ref="D1834" authorId="2" shapeId="0" xr:uid="{829BEE96-B6E8-42CF-A0C9-7B63DEA84618}">
      <text>
        <r>
          <rPr>
            <sz val="11"/>
            <color theme="1"/>
            <rFont val="Calibri"/>
            <family val="2"/>
            <scheme val="minor"/>
          </rPr>
          <t>Introduzca un número con dos decimales como máximo. Debe ser igual o mayor a la "Cantidad Real Consumida"</t>
        </r>
      </text>
    </comment>
    <comment ref="E1834" authorId="2" shapeId="0" xr:uid="{B7DFB34C-4983-4239-BA4D-59C9CA26D290}">
      <text>
        <r>
          <rPr>
            <sz val="11"/>
            <color theme="1"/>
            <rFont val="Calibri"/>
            <family val="2"/>
            <scheme val="minor"/>
          </rPr>
          <t>Introduzca un número con dos decimales como máximo</t>
        </r>
      </text>
    </comment>
    <comment ref="F1834" authorId="2" shapeId="0" xr:uid="{51300934-A607-45DB-B1C1-36BC1919EEC9}">
      <text>
        <r>
          <rPr>
            <sz val="11"/>
            <color theme="1"/>
            <rFont val="Calibri"/>
            <family val="2"/>
            <scheme val="minor"/>
          </rPr>
          <t>Monto calculado automáticamente por el sistema</t>
        </r>
      </text>
    </comment>
    <comment ref="A1853" authorId="2" shapeId="0" xr:uid="{E7D54D82-CBCA-4238-B0F5-F9CFBF919E4A}">
      <text>
        <r>
          <rPr>
            <sz val="11"/>
            <color theme="1"/>
            <rFont val="Calibri"/>
            <family val="2"/>
            <scheme val="minor"/>
          </rPr>
          <t>Introducir un texto con el nombre o referencia de la contratación</t>
        </r>
      </text>
    </comment>
    <comment ref="B1853" authorId="2" shapeId="0" xr:uid="{9A3B30EE-9297-4599-88DA-3CA8E57341F8}">
      <text>
        <r>
          <rPr>
            <sz val="11"/>
            <color theme="1"/>
            <rFont val="Calibri"/>
            <family val="2"/>
            <scheme val="minor"/>
          </rPr>
          <t>Introduzca un texto con la finalidad de la contratación</t>
        </r>
      </text>
    </comment>
    <comment ref="C1853" authorId="2" shapeId="0" xr:uid="{83118956-5F2E-4D94-B897-5225817D0A57}">
      <text>
        <r>
          <rPr>
            <sz val="11"/>
            <color theme="1"/>
            <rFont val="Calibri"/>
            <family val="2"/>
            <scheme val="minor"/>
          </rPr>
          <t>Seleccionar un valor del listado</t>
        </r>
      </text>
    </comment>
    <comment ref="D1853" authorId="2" shapeId="0" xr:uid="{EB988655-3CF4-4D2A-82AB-4A7CD8510A25}">
      <text>
        <r>
          <rPr>
            <sz val="11"/>
            <color theme="1"/>
            <rFont val="Calibri"/>
            <family val="2"/>
            <scheme val="minor"/>
          </rPr>
          <t>Seleccione el tipo de procedimiento</t>
        </r>
      </text>
    </comment>
    <comment ref="E1853" authorId="2" shapeId="0" xr:uid="{76F7BCC6-438A-4715-B3D3-F1E167A0AC87}">
      <text>
        <r>
          <rPr>
            <sz val="11"/>
            <color theme="1"/>
            <rFont val="Calibri"/>
            <family val="2"/>
            <scheme val="minor"/>
          </rPr>
          <t>Seleccione un valor de la lista</t>
        </r>
      </text>
    </comment>
    <comment ref="F1853" authorId="2" shapeId="0" xr:uid="{661CECD2-9951-4F2A-9DD3-4295675AAF0E}">
      <text>
        <r>
          <rPr>
            <sz val="11"/>
            <color theme="1"/>
            <rFont val="Calibri"/>
            <family val="2"/>
            <scheme val="minor"/>
          </rPr>
          <t>Introduzca el código SNIP</t>
        </r>
      </text>
    </comment>
    <comment ref="C1854" authorId="2" shapeId="0" xr:uid="{C754F7BE-2716-449F-A98D-28370514C171}">
      <text>
        <r>
          <rPr>
            <sz val="11"/>
            <color theme="1"/>
            <rFont val="Calibri"/>
            <family val="2"/>
            <scheme val="minor"/>
          </rPr>
          <t>Introduzca la fecha de inicio del proceso, en formato dd-mm-aaaa</t>
        </r>
      </text>
    </comment>
    <comment ref="F1854" authorId="2" shapeId="0" xr:uid="{E6C6EE88-BCB9-4053-86EE-A73AFD472C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2" shapeId="0" xr:uid="{3ABB0B74-33F7-4D87-B504-D050C1D18FAE}">
      <text/>
    </comment>
    <comment ref="C1856" authorId="2" shapeId="0" xr:uid="{C7687567-1F4A-4355-9FA9-84265A6F4BD5}">
      <text>
        <r>
          <rPr>
            <sz val="11"/>
            <color theme="1"/>
            <rFont val="Calibri"/>
            <family val="2"/>
            <scheme val="minor"/>
          </rPr>
          <t>Introduzca la fecha prevista de adjudicación, en formato dd-mm-aaaa</t>
        </r>
      </text>
    </comment>
    <comment ref="F1856" authorId="2" shapeId="0" xr:uid="{42362261-E188-46A2-A39F-E71372A8C18B}">
      <text/>
    </comment>
    <comment ref="F1857" authorId="2" shapeId="0" xr:uid="{D2C3D924-31C7-4A6F-B9A4-9F97582ACFE5}">
      <text/>
    </comment>
    <comment ref="A1859" authorId="2" shapeId="0" xr:uid="{7EFA8E17-2C11-4B11-B63B-588D3A271C71}">
      <text>
        <r>
          <rPr>
            <sz val="11"/>
            <color theme="1"/>
            <rFont val="Calibri"/>
            <family val="2"/>
            <scheme val="minor"/>
          </rPr>
          <t>Introduzca un codigo UNSPSC</t>
        </r>
      </text>
    </comment>
    <comment ref="B1859" authorId="2" shapeId="0" xr:uid="{727768C9-B5DB-46EF-A0C1-6667CFA6B3FA}">
      <text>
        <r>
          <rPr>
            <sz val="11"/>
            <color theme="1"/>
            <rFont val="Calibri"/>
            <family val="2"/>
            <scheme val="minor"/>
          </rPr>
          <t>Descripción calculada automáticamente a partir de código del artículo</t>
        </r>
      </text>
    </comment>
    <comment ref="C1859" authorId="2" shapeId="0" xr:uid="{6010A9D4-2BA8-4D0D-AB51-707F7AFEF75B}">
      <text>
        <r>
          <rPr>
            <sz val="11"/>
            <color theme="1"/>
            <rFont val="Calibri"/>
            <family val="2"/>
            <scheme val="minor"/>
          </rPr>
          <t>Seleccione un valor de la lista</t>
        </r>
      </text>
    </comment>
    <comment ref="D1859" authorId="2" shapeId="0" xr:uid="{156AB22E-D1A8-42FD-B98E-65EE41981A65}">
      <text>
        <r>
          <rPr>
            <sz val="11"/>
            <color theme="1"/>
            <rFont val="Calibri"/>
            <family val="2"/>
            <scheme val="minor"/>
          </rPr>
          <t>Introduzca un número con dos decimales como máximo. Debe ser igual o mayor a la "Cantidad Real Consumida"</t>
        </r>
      </text>
    </comment>
    <comment ref="E1859" authorId="2" shapeId="0" xr:uid="{F0824811-2F58-47D5-9804-A51A45163F6B}">
      <text>
        <r>
          <rPr>
            <sz val="11"/>
            <color theme="1"/>
            <rFont val="Calibri"/>
            <family val="2"/>
            <scheme val="minor"/>
          </rPr>
          <t>Introduzca un número con dos decimales como máximo</t>
        </r>
      </text>
    </comment>
    <comment ref="F1859" authorId="2" shapeId="0" xr:uid="{F4C905BE-12F5-414F-82B0-E9E09DFA456A}">
      <text>
        <r>
          <rPr>
            <sz val="11"/>
            <color theme="1"/>
            <rFont val="Calibri"/>
            <family val="2"/>
            <scheme val="minor"/>
          </rPr>
          <t>Monto calculado automáticamente por el sistema</t>
        </r>
      </text>
    </comment>
    <comment ref="A1877" authorId="2" shapeId="0" xr:uid="{A3BEB540-0423-4D0A-9496-59E9999422F9}">
      <text>
        <r>
          <rPr>
            <sz val="11"/>
            <color theme="1"/>
            <rFont val="Calibri"/>
            <family val="2"/>
            <scheme val="minor"/>
          </rPr>
          <t>Introducir un texto con el nombre o referencia de la contratación</t>
        </r>
      </text>
    </comment>
    <comment ref="B1877" authorId="2" shapeId="0" xr:uid="{486019AF-2472-44EA-AB3C-926B19D69975}">
      <text>
        <r>
          <rPr>
            <sz val="11"/>
            <color theme="1"/>
            <rFont val="Calibri"/>
            <family val="2"/>
            <scheme val="minor"/>
          </rPr>
          <t>Introduzca un texto con la finalidad de la contratación</t>
        </r>
      </text>
    </comment>
    <comment ref="C1877" authorId="2" shapeId="0" xr:uid="{C2E7CE32-F69B-4313-96AE-D35A311F8C16}">
      <text>
        <r>
          <rPr>
            <sz val="11"/>
            <color theme="1"/>
            <rFont val="Calibri"/>
            <family val="2"/>
            <scheme val="minor"/>
          </rPr>
          <t>Seleccionar un valor del listado</t>
        </r>
      </text>
    </comment>
    <comment ref="D1877" authorId="2" shapeId="0" xr:uid="{9BE8E723-199D-44C7-BF7D-1B493F9977F4}">
      <text>
        <r>
          <rPr>
            <sz val="11"/>
            <color theme="1"/>
            <rFont val="Calibri"/>
            <family val="2"/>
            <scheme val="minor"/>
          </rPr>
          <t>Seleccione el tipo de procedimiento</t>
        </r>
      </text>
    </comment>
    <comment ref="E1877" authorId="2" shapeId="0" xr:uid="{311E7958-F53D-48CE-8D27-93AFBBCDE670}">
      <text>
        <r>
          <rPr>
            <sz val="11"/>
            <color theme="1"/>
            <rFont val="Calibri"/>
            <family val="2"/>
            <scheme val="minor"/>
          </rPr>
          <t>Seleccione un valor de la lista</t>
        </r>
      </text>
    </comment>
    <comment ref="F1877" authorId="2" shapeId="0" xr:uid="{43EC767F-8722-4ABD-AF5F-1B8D103CF0A3}">
      <text>
        <r>
          <rPr>
            <sz val="11"/>
            <color theme="1"/>
            <rFont val="Calibri"/>
            <family val="2"/>
            <scheme val="minor"/>
          </rPr>
          <t>Introduzca el código SNIP</t>
        </r>
      </text>
    </comment>
    <comment ref="C1878" authorId="2" shapeId="0" xr:uid="{EDD2DB51-FB1C-408F-92D0-5A17677E7105}">
      <text>
        <r>
          <rPr>
            <sz val="11"/>
            <color theme="1"/>
            <rFont val="Calibri"/>
            <family val="2"/>
            <scheme val="minor"/>
          </rPr>
          <t>Introduzca la fecha de inicio del proceso, en formato dd-mm-aaaa</t>
        </r>
      </text>
    </comment>
    <comment ref="F1878" authorId="2" shapeId="0" xr:uid="{DD24E64F-A021-4776-8C58-C61AE0D403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9" authorId="2" shapeId="0" xr:uid="{B1DC5AFC-1239-4E2C-B633-13E008EF21B0}">
      <text/>
    </comment>
    <comment ref="C1880" authorId="2" shapeId="0" xr:uid="{C85F5853-B28D-46D6-B4A8-A807D69B617A}">
      <text>
        <r>
          <rPr>
            <sz val="11"/>
            <color theme="1"/>
            <rFont val="Calibri"/>
            <family val="2"/>
            <scheme val="minor"/>
          </rPr>
          <t>Introduzca la fecha prevista de adjudicación, en formato dd-mm-aaaa</t>
        </r>
      </text>
    </comment>
    <comment ref="F1880" authorId="2" shapeId="0" xr:uid="{D0BDCF74-6F71-4CBB-949C-27D713C699BE}">
      <text/>
    </comment>
    <comment ref="F1881" authorId="2" shapeId="0" xr:uid="{B1B74C4B-CE29-4FA3-917E-7CF35098A7E7}">
      <text/>
    </comment>
    <comment ref="A1883" authorId="2" shapeId="0" xr:uid="{F1F6B12E-2638-4C67-9E1E-9C5358078AD4}">
      <text>
        <r>
          <rPr>
            <sz val="11"/>
            <color theme="1"/>
            <rFont val="Calibri"/>
            <family val="2"/>
            <scheme val="minor"/>
          </rPr>
          <t>Introduzca un codigo UNSPSC</t>
        </r>
      </text>
    </comment>
    <comment ref="B1883" authorId="2" shapeId="0" xr:uid="{A9D5772F-0D2D-47CE-8A83-64B3BAADFE98}">
      <text>
        <r>
          <rPr>
            <sz val="11"/>
            <color theme="1"/>
            <rFont val="Calibri"/>
            <family val="2"/>
            <scheme val="minor"/>
          </rPr>
          <t>Descripción calculada automáticamente a partir de código del artículo</t>
        </r>
      </text>
    </comment>
    <comment ref="C1883" authorId="2" shapeId="0" xr:uid="{5528C492-4C00-4C78-98A4-0BAF97A211BF}">
      <text>
        <r>
          <rPr>
            <sz val="11"/>
            <color theme="1"/>
            <rFont val="Calibri"/>
            <family val="2"/>
            <scheme val="minor"/>
          </rPr>
          <t>Seleccione un valor de la lista</t>
        </r>
      </text>
    </comment>
    <comment ref="D1883" authorId="2" shapeId="0" xr:uid="{29B27699-6262-40A5-8D42-BA1AFD1DCBC0}">
      <text>
        <r>
          <rPr>
            <sz val="11"/>
            <color theme="1"/>
            <rFont val="Calibri"/>
            <family val="2"/>
            <scheme val="minor"/>
          </rPr>
          <t>Introduzca un número con dos decimales como máximo. Debe ser igual o mayor a la "Cantidad Real Consumida"</t>
        </r>
      </text>
    </comment>
    <comment ref="E1883" authorId="2" shapeId="0" xr:uid="{DEAB120E-7AB3-4067-8311-C1BC45917B9F}">
      <text>
        <r>
          <rPr>
            <sz val="11"/>
            <color theme="1"/>
            <rFont val="Calibri"/>
            <family val="2"/>
            <scheme val="minor"/>
          </rPr>
          <t>Introduzca un número con dos decimales como máximo</t>
        </r>
      </text>
    </comment>
    <comment ref="F1883" authorId="2" shapeId="0" xr:uid="{1C8FF11E-3AE0-4BE5-9589-A50ED3F7DCC8}">
      <text>
        <r>
          <rPr>
            <sz val="11"/>
            <color theme="1"/>
            <rFont val="Calibri"/>
            <family val="2"/>
            <scheme val="minor"/>
          </rPr>
          <t>Monto calculado automáticamente por el sistema</t>
        </r>
      </text>
    </comment>
    <comment ref="A1902" authorId="2" shapeId="0" xr:uid="{F425C465-1F64-4CE5-BC40-AF28B0E96901}">
      <text>
        <r>
          <rPr>
            <sz val="11"/>
            <color theme="1"/>
            <rFont val="Calibri"/>
            <family val="2"/>
            <scheme val="minor"/>
          </rPr>
          <t>Introducir un texto con el nombre o referencia de la contratación</t>
        </r>
      </text>
    </comment>
    <comment ref="B1902" authorId="2" shapeId="0" xr:uid="{10830871-B08E-4396-8959-46546EE0D2A2}">
      <text>
        <r>
          <rPr>
            <sz val="11"/>
            <color theme="1"/>
            <rFont val="Calibri"/>
            <family val="2"/>
            <scheme val="minor"/>
          </rPr>
          <t>Introduzca un texto con la finalidad de la contratación</t>
        </r>
      </text>
    </comment>
    <comment ref="C1902" authorId="2" shapeId="0" xr:uid="{96E70C16-2745-41B2-AF06-17C57A9FB34C}">
      <text>
        <r>
          <rPr>
            <sz val="11"/>
            <color theme="1"/>
            <rFont val="Calibri"/>
            <family val="2"/>
            <scheme val="minor"/>
          </rPr>
          <t>Seleccionar un valor del listado</t>
        </r>
      </text>
    </comment>
    <comment ref="D1902" authorId="2" shapeId="0" xr:uid="{0E98DB82-3E7D-474E-AA95-444B75FBF906}">
      <text>
        <r>
          <rPr>
            <sz val="11"/>
            <color theme="1"/>
            <rFont val="Calibri"/>
            <family val="2"/>
            <scheme val="minor"/>
          </rPr>
          <t>Seleccione el tipo de procedimiento</t>
        </r>
      </text>
    </comment>
    <comment ref="E1902" authorId="2" shapeId="0" xr:uid="{D4343FC5-ACD6-4FB3-91C6-9F3888C46C99}">
      <text>
        <r>
          <rPr>
            <sz val="11"/>
            <color theme="1"/>
            <rFont val="Calibri"/>
            <family val="2"/>
            <scheme val="minor"/>
          </rPr>
          <t>Seleccione un valor de la lista</t>
        </r>
      </text>
    </comment>
    <comment ref="F1902" authorId="2" shapeId="0" xr:uid="{5CC29513-E752-4695-A9B9-39ED4EFD1E9A}">
      <text>
        <r>
          <rPr>
            <sz val="11"/>
            <color theme="1"/>
            <rFont val="Calibri"/>
            <family val="2"/>
            <scheme val="minor"/>
          </rPr>
          <t>Introduzca el código SNIP</t>
        </r>
      </text>
    </comment>
    <comment ref="C1903" authorId="2" shapeId="0" xr:uid="{79FEC3CB-DDB2-42B4-BF67-633AE74575B6}">
      <text>
        <r>
          <rPr>
            <sz val="11"/>
            <color theme="1"/>
            <rFont val="Calibri"/>
            <family val="2"/>
            <scheme val="minor"/>
          </rPr>
          <t>Introduzca la fecha de inicio del proceso, en formato dd-mm-aaaa</t>
        </r>
      </text>
    </comment>
    <comment ref="F1903" authorId="2" shapeId="0" xr:uid="{19C18EE0-4F73-4C84-AD30-48BD11F970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2" shapeId="0" xr:uid="{B994A08C-7917-4AB4-900E-39B3FD594C74}">
      <text/>
    </comment>
    <comment ref="C1905" authorId="2" shapeId="0" xr:uid="{DAE70586-A26D-4AD1-A25A-A6779DEAA12C}">
      <text>
        <r>
          <rPr>
            <sz val="11"/>
            <color theme="1"/>
            <rFont val="Calibri"/>
            <family val="2"/>
            <scheme val="minor"/>
          </rPr>
          <t>Introduzca la fecha prevista de adjudicación, en formato dd-mm-aaaa</t>
        </r>
      </text>
    </comment>
    <comment ref="F1905" authorId="2" shapeId="0" xr:uid="{9F644907-5A12-4CC4-988F-33DCD7657CD6}">
      <text/>
    </comment>
    <comment ref="F1906" authorId="2" shapeId="0" xr:uid="{661A7690-A855-492B-BD84-95E2AA6CDC4A}">
      <text/>
    </comment>
    <comment ref="A1908" authorId="2" shapeId="0" xr:uid="{D58F56A3-805E-4EAC-B928-503728529C56}">
      <text>
        <r>
          <rPr>
            <sz val="11"/>
            <color theme="1"/>
            <rFont val="Calibri"/>
            <family val="2"/>
            <scheme val="minor"/>
          </rPr>
          <t>Introduzca un codigo UNSPSC</t>
        </r>
      </text>
    </comment>
    <comment ref="B1908" authorId="2" shapeId="0" xr:uid="{93CFFE7E-8A53-4394-9309-1AE2EAFC62DD}">
      <text>
        <r>
          <rPr>
            <sz val="11"/>
            <color theme="1"/>
            <rFont val="Calibri"/>
            <family val="2"/>
            <scheme val="minor"/>
          </rPr>
          <t>Descripción calculada automáticamente a partir de código del artículo</t>
        </r>
      </text>
    </comment>
    <comment ref="C1908" authorId="2" shapeId="0" xr:uid="{3A256F46-F2D5-4EB7-82B2-9F493A40EE86}">
      <text>
        <r>
          <rPr>
            <sz val="11"/>
            <color theme="1"/>
            <rFont val="Calibri"/>
            <family val="2"/>
            <scheme val="minor"/>
          </rPr>
          <t>Seleccione un valor de la lista</t>
        </r>
      </text>
    </comment>
    <comment ref="D1908" authorId="2" shapeId="0" xr:uid="{D7A13636-4795-4992-A8F2-7D09B3A2796C}">
      <text>
        <r>
          <rPr>
            <sz val="11"/>
            <color theme="1"/>
            <rFont val="Calibri"/>
            <family val="2"/>
            <scheme val="minor"/>
          </rPr>
          <t>Introduzca un número con dos decimales como máximo. Debe ser igual o mayor a la "Cantidad Real Consumida"</t>
        </r>
      </text>
    </comment>
    <comment ref="E1908" authorId="2" shapeId="0" xr:uid="{BBAC622C-CCC7-4BA0-9107-593862FFB0D5}">
      <text>
        <r>
          <rPr>
            <sz val="11"/>
            <color theme="1"/>
            <rFont val="Calibri"/>
            <family val="2"/>
            <scheme val="minor"/>
          </rPr>
          <t>Introduzca un número con dos decimales como máximo</t>
        </r>
      </text>
    </comment>
    <comment ref="F1908" authorId="2" shapeId="0" xr:uid="{2793676B-43AA-4872-9D0D-3EBB191A0A68}">
      <text>
        <r>
          <rPr>
            <sz val="11"/>
            <color theme="1"/>
            <rFont val="Calibri"/>
            <family val="2"/>
            <scheme val="minor"/>
          </rPr>
          <t>Monto calculado automáticamente por el sistema</t>
        </r>
      </text>
    </comment>
    <comment ref="A1913" authorId="2" shapeId="0" xr:uid="{F843DC39-1D44-4E43-9A03-1845D95EEC26}">
      <text>
        <r>
          <rPr>
            <sz val="11"/>
            <color theme="1"/>
            <rFont val="Calibri"/>
            <family val="2"/>
            <scheme val="minor"/>
          </rPr>
          <t>Introducir un texto con el nombre o referencia de la contratación</t>
        </r>
      </text>
    </comment>
    <comment ref="B1913" authorId="2" shapeId="0" xr:uid="{59B91CDE-8350-4DC1-9080-44454C69CA4C}">
      <text>
        <r>
          <rPr>
            <sz val="11"/>
            <color theme="1"/>
            <rFont val="Calibri"/>
            <family val="2"/>
            <scheme val="minor"/>
          </rPr>
          <t>Introduzca un texto con la finalidad de la contratación</t>
        </r>
      </text>
    </comment>
    <comment ref="C1913" authorId="2" shapeId="0" xr:uid="{7D5C1892-A5D7-4802-B3C3-0D74D192D4EC}">
      <text>
        <r>
          <rPr>
            <sz val="11"/>
            <color theme="1"/>
            <rFont val="Calibri"/>
            <family val="2"/>
            <scheme val="minor"/>
          </rPr>
          <t>Seleccionar un valor del listado</t>
        </r>
      </text>
    </comment>
    <comment ref="D1913" authorId="2" shapeId="0" xr:uid="{11A3D94A-0ED4-4FAC-99A7-C010428CF892}">
      <text>
        <r>
          <rPr>
            <sz val="11"/>
            <color theme="1"/>
            <rFont val="Calibri"/>
            <family val="2"/>
            <scheme val="minor"/>
          </rPr>
          <t>Seleccione el tipo de procedimiento</t>
        </r>
      </text>
    </comment>
    <comment ref="E1913" authorId="2" shapeId="0" xr:uid="{1EE328DF-3EBB-419A-BD4A-99A352958ED2}">
      <text>
        <r>
          <rPr>
            <sz val="11"/>
            <color theme="1"/>
            <rFont val="Calibri"/>
            <family val="2"/>
            <scheme val="minor"/>
          </rPr>
          <t>Seleccione un valor de la lista</t>
        </r>
      </text>
    </comment>
    <comment ref="F1913" authorId="2" shapeId="0" xr:uid="{DFE57E0B-B831-4F42-8651-2A150E49B4EF}">
      <text>
        <r>
          <rPr>
            <sz val="11"/>
            <color theme="1"/>
            <rFont val="Calibri"/>
            <family val="2"/>
            <scheme val="minor"/>
          </rPr>
          <t>Introduzca el código SNIP</t>
        </r>
      </text>
    </comment>
    <comment ref="C1914" authorId="2" shapeId="0" xr:uid="{F865A2B2-DA9A-4D88-BAB5-575E6D293FAF}">
      <text>
        <r>
          <rPr>
            <sz val="11"/>
            <color theme="1"/>
            <rFont val="Calibri"/>
            <family val="2"/>
            <scheme val="minor"/>
          </rPr>
          <t>Introduzca la fecha de inicio del proceso, en formato dd-mm-aaaa</t>
        </r>
      </text>
    </comment>
    <comment ref="F1914" authorId="2" shapeId="0" xr:uid="{91D05633-AB3A-43AA-9FDC-8A20EE587B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2" shapeId="0" xr:uid="{4897654E-B3FD-47D0-96D9-5C95B90193E8}">
      <text/>
    </comment>
    <comment ref="C1916" authorId="2" shapeId="0" xr:uid="{20085CC5-DD33-45D9-B332-223647E8E7B3}">
      <text>
        <r>
          <rPr>
            <sz val="11"/>
            <color theme="1"/>
            <rFont val="Calibri"/>
            <family val="2"/>
            <scheme val="minor"/>
          </rPr>
          <t>Introduzca la fecha prevista de adjudicación, en formato dd-mm-aaaa</t>
        </r>
      </text>
    </comment>
    <comment ref="F1916" authorId="2" shapeId="0" xr:uid="{04392CBD-3CA4-4AF0-9117-A42A5D40E1C7}">
      <text/>
    </comment>
    <comment ref="F1917" authorId="2" shapeId="0" xr:uid="{AD7D6D64-0849-4915-957B-EEA2CD0CD137}">
      <text/>
    </comment>
    <comment ref="A1919" authorId="2" shapeId="0" xr:uid="{71E159C3-DCB6-45FF-81CC-6DBB5A1BCB8F}">
      <text>
        <r>
          <rPr>
            <sz val="11"/>
            <color theme="1"/>
            <rFont val="Calibri"/>
            <family val="2"/>
            <scheme val="minor"/>
          </rPr>
          <t>Introduzca un codigo UNSPSC</t>
        </r>
      </text>
    </comment>
    <comment ref="B1919" authorId="2" shapeId="0" xr:uid="{A6E9C83F-8E07-4C87-AE8A-292E17C7F204}">
      <text>
        <r>
          <rPr>
            <sz val="11"/>
            <color theme="1"/>
            <rFont val="Calibri"/>
            <family val="2"/>
            <scheme val="minor"/>
          </rPr>
          <t>Descripción calculada automáticamente a partir de código del artículo</t>
        </r>
      </text>
    </comment>
    <comment ref="C1919" authorId="2" shapeId="0" xr:uid="{71546355-4AC1-4AC2-AAED-CBC2DBF80970}">
      <text>
        <r>
          <rPr>
            <sz val="11"/>
            <color theme="1"/>
            <rFont val="Calibri"/>
            <family val="2"/>
            <scheme val="minor"/>
          </rPr>
          <t>Seleccione un valor de la lista</t>
        </r>
      </text>
    </comment>
    <comment ref="D1919" authorId="2" shapeId="0" xr:uid="{E885BB8A-A305-46B0-9222-E233288352C0}">
      <text>
        <r>
          <rPr>
            <sz val="11"/>
            <color theme="1"/>
            <rFont val="Calibri"/>
            <family val="2"/>
            <scheme val="minor"/>
          </rPr>
          <t>Introduzca un número con dos decimales como máximo. Debe ser igual o mayor a la "Cantidad Real Consumida"</t>
        </r>
      </text>
    </comment>
    <comment ref="E1919" authorId="2" shapeId="0" xr:uid="{6FDD9502-1E12-4020-82F6-A5FB6E2D299E}">
      <text>
        <r>
          <rPr>
            <sz val="11"/>
            <color theme="1"/>
            <rFont val="Calibri"/>
            <family val="2"/>
            <scheme val="minor"/>
          </rPr>
          <t>Introduzca un número con dos decimales como máximo</t>
        </r>
      </text>
    </comment>
    <comment ref="F1919" authorId="2" shapeId="0" xr:uid="{350912E3-F35B-4229-B5BC-B8232698DA8D}">
      <text>
        <r>
          <rPr>
            <sz val="11"/>
            <color theme="1"/>
            <rFont val="Calibri"/>
            <family val="2"/>
            <scheme val="minor"/>
          </rPr>
          <t>Monto calculado automáticamente por el sistema</t>
        </r>
      </text>
    </comment>
    <comment ref="A1926" authorId="2" shapeId="0" xr:uid="{647ABAC4-7F7A-43ED-A715-E22DB2919638}">
      <text>
        <r>
          <rPr>
            <sz val="11"/>
            <color theme="1"/>
            <rFont val="Calibri"/>
            <family val="2"/>
            <scheme val="minor"/>
          </rPr>
          <t>Introducir un texto con el nombre o referencia de la contratación</t>
        </r>
      </text>
    </comment>
    <comment ref="B1926" authorId="2" shapeId="0" xr:uid="{B8C429A3-DCD6-468F-A709-0649D0FABB05}">
      <text>
        <r>
          <rPr>
            <sz val="11"/>
            <color theme="1"/>
            <rFont val="Calibri"/>
            <family val="2"/>
            <scheme val="minor"/>
          </rPr>
          <t>Introduzca un texto con la finalidad de la contratación</t>
        </r>
      </text>
    </comment>
    <comment ref="C1926" authorId="2" shapeId="0" xr:uid="{1A02A2EE-0538-4FBC-B91F-FC66D35BFF21}">
      <text>
        <r>
          <rPr>
            <sz val="11"/>
            <color theme="1"/>
            <rFont val="Calibri"/>
            <family val="2"/>
            <scheme val="minor"/>
          </rPr>
          <t>Seleccionar un valor del listado</t>
        </r>
      </text>
    </comment>
    <comment ref="D1926" authorId="2" shapeId="0" xr:uid="{62EB155B-193E-48B4-AC23-E966F5007C90}">
      <text>
        <r>
          <rPr>
            <sz val="11"/>
            <color theme="1"/>
            <rFont val="Calibri"/>
            <family val="2"/>
            <scheme val="minor"/>
          </rPr>
          <t>Seleccione el tipo de procedimiento</t>
        </r>
      </text>
    </comment>
    <comment ref="E1926" authorId="2" shapeId="0" xr:uid="{04ACBA21-B5B7-443C-A634-C75F5A446D98}">
      <text>
        <r>
          <rPr>
            <sz val="11"/>
            <color theme="1"/>
            <rFont val="Calibri"/>
            <family val="2"/>
            <scheme val="minor"/>
          </rPr>
          <t>Seleccione un valor de la lista</t>
        </r>
      </text>
    </comment>
    <comment ref="F1926" authorId="2" shapeId="0" xr:uid="{EEADD64A-C281-43CF-ACBD-ED923DA820DE}">
      <text>
        <r>
          <rPr>
            <sz val="11"/>
            <color theme="1"/>
            <rFont val="Calibri"/>
            <family val="2"/>
            <scheme val="minor"/>
          </rPr>
          <t>Introduzca el código SNIP</t>
        </r>
      </text>
    </comment>
    <comment ref="C1927" authorId="2" shapeId="0" xr:uid="{40E50660-DC9D-4FD0-A735-42848B7E3182}">
      <text>
        <r>
          <rPr>
            <sz val="11"/>
            <color theme="1"/>
            <rFont val="Calibri"/>
            <family val="2"/>
            <scheme val="minor"/>
          </rPr>
          <t>Introduzca la fecha de inicio del proceso, en formato dd-mm-aaaa</t>
        </r>
      </text>
    </comment>
    <comment ref="F1927" authorId="2" shapeId="0" xr:uid="{36700BB9-440E-42A5-8CA3-98163036CB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2" shapeId="0" xr:uid="{348FD4CF-62C3-4A15-AE48-55F605586D18}">
      <text/>
    </comment>
    <comment ref="C1929" authorId="2" shapeId="0" xr:uid="{632346E9-7632-436B-AD61-8E42E327ADAD}">
      <text>
        <r>
          <rPr>
            <sz val="11"/>
            <color theme="1"/>
            <rFont val="Calibri"/>
            <family val="2"/>
            <scheme val="minor"/>
          </rPr>
          <t>Introduzca la fecha prevista de adjudicación, en formato dd-mm-aaaa</t>
        </r>
      </text>
    </comment>
    <comment ref="F1929" authorId="2" shapeId="0" xr:uid="{D7B9E820-50A5-4DFB-BACA-D9C64DA26301}">
      <text/>
    </comment>
    <comment ref="F1930" authorId="2" shapeId="0" xr:uid="{9F634E2A-77D6-4F4E-BA48-71DD319413C2}">
      <text/>
    </comment>
    <comment ref="A1932" authorId="2" shapeId="0" xr:uid="{521BD41C-E2A5-4736-BC1A-24BF93C7D2C7}">
      <text>
        <r>
          <rPr>
            <sz val="11"/>
            <color theme="1"/>
            <rFont val="Calibri"/>
            <family val="2"/>
            <scheme val="minor"/>
          </rPr>
          <t>Introduzca un codigo UNSPSC</t>
        </r>
      </text>
    </comment>
    <comment ref="B1932" authorId="2" shapeId="0" xr:uid="{FB9ED98C-8D1E-4F30-A3C0-7FAFA0453E16}">
      <text>
        <r>
          <rPr>
            <sz val="11"/>
            <color theme="1"/>
            <rFont val="Calibri"/>
            <family val="2"/>
            <scheme val="minor"/>
          </rPr>
          <t>Descripción calculada automáticamente a partir de código del artículo</t>
        </r>
      </text>
    </comment>
    <comment ref="C1932" authorId="2" shapeId="0" xr:uid="{BF6EDFBC-64BA-4321-A6B0-AA89E619BA40}">
      <text>
        <r>
          <rPr>
            <sz val="11"/>
            <color theme="1"/>
            <rFont val="Calibri"/>
            <family val="2"/>
            <scheme val="minor"/>
          </rPr>
          <t>Seleccione un valor de la lista</t>
        </r>
      </text>
    </comment>
    <comment ref="D1932" authorId="2" shapeId="0" xr:uid="{E64F5B52-AD06-4D73-A187-7CF7760F774E}">
      <text>
        <r>
          <rPr>
            <sz val="11"/>
            <color theme="1"/>
            <rFont val="Calibri"/>
            <family val="2"/>
            <scheme val="minor"/>
          </rPr>
          <t>Introduzca un número con dos decimales como máximo. Debe ser igual o mayor a la "Cantidad Real Consumida"</t>
        </r>
      </text>
    </comment>
    <comment ref="E1932" authorId="2" shapeId="0" xr:uid="{14F081F9-CF97-43BF-9A02-AA9C10D0DF81}">
      <text>
        <r>
          <rPr>
            <sz val="11"/>
            <color theme="1"/>
            <rFont val="Calibri"/>
            <family val="2"/>
            <scheme val="minor"/>
          </rPr>
          <t>Introduzca un número con dos decimales como máximo</t>
        </r>
      </text>
    </comment>
    <comment ref="F1932" authorId="2" shapeId="0" xr:uid="{5A24236D-5D84-4887-B9E8-600113AE6927}">
      <text>
        <r>
          <rPr>
            <sz val="11"/>
            <color theme="1"/>
            <rFont val="Calibri"/>
            <family val="2"/>
            <scheme val="minor"/>
          </rPr>
          <t>Monto calculado automáticamente por el sistema</t>
        </r>
      </text>
    </comment>
    <comment ref="A1939" authorId="2" shapeId="0" xr:uid="{7E9AC9D3-1528-4493-8605-0825CF09C4C3}">
      <text>
        <r>
          <rPr>
            <sz val="11"/>
            <color theme="1"/>
            <rFont val="Calibri"/>
            <family val="2"/>
            <scheme val="minor"/>
          </rPr>
          <t>Introducir un texto con el nombre o referencia de la contratación</t>
        </r>
      </text>
    </comment>
    <comment ref="B1939" authorId="2" shapeId="0" xr:uid="{BFF0B4B4-3975-428A-933A-08C17EC4E87A}">
      <text>
        <r>
          <rPr>
            <sz val="11"/>
            <color theme="1"/>
            <rFont val="Calibri"/>
            <family val="2"/>
            <scheme val="minor"/>
          </rPr>
          <t>Introduzca un texto con la finalidad de la contratación</t>
        </r>
      </text>
    </comment>
    <comment ref="C1939" authorId="2" shapeId="0" xr:uid="{4949A5A5-CC00-4625-A0D9-E928071F90C3}">
      <text>
        <r>
          <rPr>
            <sz val="11"/>
            <color theme="1"/>
            <rFont val="Calibri"/>
            <family val="2"/>
            <scheme val="minor"/>
          </rPr>
          <t>Seleccionar un valor del listado</t>
        </r>
      </text>
    </comment>
    <comment ref="D1939" authorId="2" shapeId="0" xr:uid="{06BD0104-820C-46D9-9013-91841CD70C13}">
      <text>
        <r>
          <rPr>
            <sz val="11"/>
            <color theme="1"/>
            <rFont val="Calibri"/>
            <family val="2"/>
            <scheme val="minor"/>
          </rPr>
          <t>Seleccione el tipo de procedimiento</t>
        </r>
      </text>
    </comment>
    <comment ref="E1939" authorId="2" shapeId="0" xr:uid="{C94313A7-1B95-4249-97D1-EDEBD457CAE2}">
      <text>
        <r>
          <rPr>
            <sz val="11"/>
            <color theme="1"/>
            <rFont val="Calibri"/>
            <family val="2"/>
            <scheme val="minor"/>
          </rPr>
          <t>Seleccione un valor de la lista</t>
        </r>
      </text>
    </comment>
    <comment ref="F1939" authorId="2" shapeId="0" xr:uid="{7DD41434-15AF-49E4-94A1-C85AE644BA36}">
      <text>
        <r>
          <rPr>
            <sz val="11"/>
            <color theme="1"/>
            <rFont val="Calibri"/>
            <family val="2"/>
            <scheme val="minor"/>
          </rPr>
          <t>Introduzca el código SNIP</t>
        </r>
      </text>
    </comment>
    <comment ref="C1940" authorId="2" shapeId="0" xr:uid="{A940F2DA-BD7D-4F5D-9BC5-DF7ECD12EB8B}">
      <text>
        <r>
          <rPr>
            <sz val="11"/>
            <color theme="1"/>
            <rFont val="Calibri"/>
            <family val="2"/>
            <scheme val="minor"/>
          </rPr>
          <t>Introduzca la fecha de inicio del proceso, en formato dd-mm-aaaa</t>
        </r>
      </text>
    </comment>
    <comment ref="F1940" authorId="2" shapeId="0" xr:uid="{9AC3D811-868D-44D7-85A9-78D5A07E0F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2" shapeId="0" xr:uid="{A4BFE3E0-301A-46CC-97E3-7F9E2F7AF7C0}">
      <text/>
    </comment>
    <comment ref="C1942" authorId="2" shapeId="0" xr:uid="{CB518549-F550-4CAF-9FB0-ECD2BA646E14}">
      <text>
        <r>
          <rPr>
            <sz val="11"/>
            <color theme="1"/>
            <rFont val="Calibri"/>
            <family val="2"/>
            <scheme val="minor"/>
          </rPr>
          <t>Introduzca la fecha prevista de adjudicación, en formato dd-mm-aaaa</t>
        </r>
      </text>
    </comment>
    <comment ref="F1942" authorId="2" shapeId="0" xr:uid="{1C275281-AA65-44E3-BAA4-ADC8D69D7ADE}">
      <text/>
    </comment>
    <comment ref="F1943" authorId="2" shapeId="0" xr:uid="{66F6EFA8-EC1A-4041-B869-491F7DBAB209}">
      <text/>
    </comment>
    <comment ref="A1945" authorId="2" shapeId="0" xr:uid="{A9485CAF-F737-4D8D-AE7F-604E353571C0}">
      <text>
        <r>
          <rPr>
            <sz val="11"/>
            <color theme="1"/>
            <rFont val="Calibri"/>
            <family val="2"/>
            <scheme val="minor"/>
          </rPr>
          <t>Introduzca un codigo UNSPSC</t>
        </r>
      </text>
    </comment>
    <comment ref="B1945" authorId="2" shapeId="0" xr:uid="{4D5E6A84-455A-4C83-A115-017044640806}">
      <text>
        <r>
          <rPr>
            <sz val="11"/>
            <color theme="1"/>
            <rFont val="Calibri"/>
            <family val="2"/>
            <scheme val="minor"/>
          </rPr>
          <t>Descripción calculada automáticamente a partir de código del artículo</t>
        </r>
      </text>
    </comment>
    <comment ref="C1945" authorId="2" shapeId="0" xr:uid="{92DF3A25-998E-40E9-933C-75E6CF9DA3E3}">
      <text>
        <r>
          <rPr>
            <sz val="11"/>
            <color theme="1"/>
            <rFont val="Calibri"/>
            <family val="2"/>
            <scheme val="minor"/>
          </rPr>
          <t>Seleccione un valor de la lista</t>
        </r>
      </text>
    </comment>
    <comment ref="D1945" authorId="2" shapeId="0" xr:uid="{B21D9BD7-40EB-4751-A823-0A5E5A6CAAE8}">
      <text>
        <r>
          <rPr>
            <sz val="11"/>
            <color theme="1"/>
            <rFont val="Calibri"/>
            <family val="2"/>
            <scheme val="minor"/>
          </rPr>
          <t>Introduzca un número con dos decimales como máximo. Debe ser igual o mayor a la "Cantidad Real Consumida"</t>
        </r>
      </text>
    </comment>
    <comment ref="E1945" authorId="2" shapeId="0" xr:uid="{8E3234B5-1AC7-4D56-ADAE-87B6D06420D7}">
      <text>
        <r>
          <rPr>
            <sz val="11"/>
            <color theme="1"/>
            <rFont val="Calibri"/>
            <family val="2"/>
            <scheme val="minor"/>
          </rPr>
          <t>Introduzca un número con dos decimales como máximo</t>
        </r>
      </text>
    </comment>
    <comment ref="F1945" authorId="2" shapeId="0" xr:uid="{E6221C61-31D2-474E-ABAF-F14721A23964}">
      <text>
        <r>
          <rPr>
            <sz val="11"/>
            <color theme="1"/>
            <rFont val="Calibri"/>
            <family val="2"/>
            <scheme val="minor"/>
          </rPr>
          <t>Monto calculado automáticamente por el sistema</t>
        </r>
      </text>
    </comment>
    <comment ref="A1952" authorId="2" shapeId="0" xr:uid="{A76C9295-5C11-4D7D-B6E5-9DBE6380AD55}">
      <text>
        <r>
          <rPr>
            <sz val="11"/>
            <color theme="1"/>
            <rFont val="Calibri"/>
            <family val="2"/>
            <scheme val="minor"/>
          </rPr>
          <t>Introducir un texto con el nombre o referencia de la contratación</t>
        </r>
      </text>
    </comment>
    <comment ref="B1952" authorId="2" shapeId="0" xr:uid="{5B304F72-C7AC-4041-837F-FDD860245F01}">
      <text>
        <r>
          <rPr>
            <sz val="11"/>
            <color theme="1"/>
            <rFont val="Calibri"/>
            <family val="2"/>
            <scheme val="minor"/>
          </rPr>
          <t>Introduzca un texto con la finalidad de la contratación</t>
        </r>
      </text>
    </comment>
    <comment ref="C1952" authorId="2" shapeId="0" xr:uid="{409484CB-72D8-431E-934C-95F22276ABDC}">
      <text>
        <r>
          <rPr>
            <sz val="11"/>
            <color theme="1"/>
            <rFont val="Calibri"/>
            <family val="2"/>
            <scheme val="minor"/>
          </rPr>
          <t>Seleccionar un valor del listado</t>
        </r>
      </text>
    </comment>
    <comment ref="D1952" authorId="2" shapeId="0" xr:uid="{3A89FAFB-8982-48A8-ACDE-80E18ECA9A2A}">
      <text>
        <r>
          <rPr>
            <sz val="11"/>
            <color theme="1"/>
            <rFont val="Calibri"/>
            <family val="2"/>
            <scheme val="minor"/>
          </rPr>
          <t>Seleccione el tipo de procedimiento</t>
        </r>
      </text>
    </comment>
    <comment ref="E1952" authorId="2" shapeId="0" xr:uid="{9E784955-CA26-42DD-B35E-CD546F747AF8}">
      <text>
        <r>
          <rPr>
            <sz val="11"/>
            <color theme="1"/>
            <rFont val="Calibri"/>
            <family val="2"/>
            <scheme val="minor"/>
          </rPr>
          <t>Seleccione un valor de la lista</t>
        </r>
      </text>
    </comment>
    <comment ref="F1952" authorId="2" shapeId="0" xr:uid="{F3DF55C1-E9BA-402C-82C4-ADD46F8BD2E1}">
      <text>
        <r>
          <rPr>
            <sz val="11"/>
            <color theme="1"/>
            <rFont val="Calibri"/>
            <family val="2"/>
            <scheme val="minor"/>
          </rPr>
          <t>Introduzca el código SNIP</t>
        </r>
      </text>
    </comment>
    <comment ref="C1953" authorId="2" shapeId="0" xr:uid="{8375D353-F8AC-48BE-A1FB-18E620C823E9}">
      <text>
        <r>
          <rPr>
            <sz val="11"/>
            <color theme="1"/>
            <rFont val="Calibri"/>
            <family val="2"/>
            <scheme val="minor"/>
          </rPr>
          <t>Introduzca la fecha de inicio del proceso, en formato dd-mm-aaaa</t>
        </r>
      </text>
    </comment>
    <comment ref="F1953" authorId="2" shapeId="0" xr:uid="{9AB5DAEA-07E9-4789-BA55-44C630B086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2" shapeId="0" xr:uid="{DE13D198-EE8D-41B5-826B-2C562CE6EEAE}">
      <text/>
    </comment>
    <comment ref="C1955" authorId="2" shapeId="0" xr:uid="{94596315-57ED-445E-A42F-25470898BDEB}">
      <text>
        <r>
          <rPr>
            <sz val="11"/>
            <color theme="1"/>
            <rFont val="Calibri"/>
            <family val="2"/>
            <scheme val="minor"/>
          </rPr>
          <t>Introduzca la fecha prevista de adjudicación, en formato dd-mm-aaaa</t>
        </r>
      </text>
    </comment>
    <comment ref="F1955" authorId="2" shapeId="0" xr:uid="{3FCEF5A4-0CAA-4ECB-9FB8-3BD55807218F}">
      <text/>
    </comment>
    <comment ref="F1956" authorId="2" shapeId="0" xr:uid="{FED7EB1C-0CC1-45D2-B8F2-CFAE52B73A54}">
      <text/>
    </comment>
    <comment ref="A1958" authorId="2" shapeId="0" xr:uid="{48BD3DD0-0CFC-4CE7-8931-65CC7C547047}">
      <text>
        <r>
          <rPr>
            <sz val="11"/>
            <color theme="1"/>
            <rFont val="Calibri"/>
            <family val="2"/>
            <scheme val="minor"/>
          </rPr>
          <t>Introduzca un codigo UNSPSC</t>
        </r>
      </text>
    </comment>
    <comment ref="B1958" authorId="2" shapeId="0" xr:uid="{BC28FE63-BD80-4F6B-B61F-FACE30C1F93E}">
      <text>
        <r>
          <rPr>
            <sz val="11"/>
            <color theme="1"/>
            <rFont val="Calibri"/>
            <family val="2"/>
            <scheme val="minor"/>
          </rPr>
          <t>Descripción calculada automáticamente a partir de código del artículo</t>
        </r>
      </text>
    </comment>
    <comment ref="C1958" authorId="2" shapeId="0" xr:uid="{714EB2AC-F816-4BC4-B5E8-21F05AC351D3}">
      <text>
        <r>
          <rPr>
            <sz val="11"/>
            <color theme="1"/>
            <rFont val="Calibri"/>
            <family val="2"/>
            <scheme val="minor"/>
          </rPr>
          <t>Seleccione un valor de la lista</t>
        </r>
      </text>
    </comment>
    <comment ref="D1958" authorId="2" shapeId="0" xr:uid="{60EC1411-E30B-4835-8BB2-5817E550E588}">
      <text>
        <r>
          <rPr>
            <sz val="11"/>
            <color theme="1"/>
            <rFont val="Calibri"/>
            <family val="2"/>
            <scheme val="minor"/>
          </rPr>
          <t>Introduzca un número con dos decimales como máximo. Debe ser igual o mayor a la "Cantidad Real Consumida"</t>
        </r>
      </text>
    </comment>
    <comment ref="E1958" authorId="2" shapeId="0" xr:uid="{F8748F2E-3A39-4CF3-9372-D9E0513295B2}">
      <text>
        <r>
          <rPr>
            <sz val="11"/>
            <color theme="1"/>
            <rFont val="Calibri"/>
            <family val="2"/>
            <scheme val="minor"/>
          </rPr>
          <t>Introduzca un número con dos decimales como máximo</t>
        </r>
      </text>
    </comment>
    <comment ref="F1958" authorId="2" shapeId="0" xr:uid="{EB7B34B7-462A-44A8-BE1C-212407D48472}">
      <text>
        <r>
          <rPr>
            <sz val="11"/>
            <color theme="1"/>
            <rFont val="Calibri"/>
            <family val="2"/>
            <scheme val="minor"/>
          </rPr>
          <t>Monto calculado automáticamente por el sistema</t>
        </r>
      </text>
    </comment>
    <comment ref="A1964" authorId="2" shapeId="0" xr:uid="{69AB1428-222C-4C53-B5DB-BF70B74BDB03}">
      <text>
        <r>
          <rPr>
            <sz val="11"/>
            <color theme="1"/>
            <rFont val="Calibri"/>
            <family val="2"/>
            <scheme val="minor"/>
          </rPr>
          <t>Introducir un texto con el nombre o referencia de la contratación</t>
        </r>
      </text>
    </comment>
    <comment ref="B1964" authorId="2" shapeId="0" xr:uid="{476717D2-B7F0-41F2-BB97-0C8C5EE47E43}">
      <text>
        <r>
          <rPr>
            <sz val="11"/>
            <color theme="1"/>
            <rFont val="Calibri"/>
            <family val="2"/>
            <scheme val="minor"/>
          </rPr>
          <t>Introduzca un texto con la finalidad de la contratación</t>
        </r>
      </text>
    </comment>
    <comment ref="C1964" authorId="2" shapeId="0" xr:uid="{6F18B5BB-CEC4-4BAD-B763-C76A9F9C90BB}">
      <text>
        <r>
          <rPr>
            <sz val="11"/>
            <color theme="1"/>
            <rFont val="Calibri"/>
            <family val="2"/>
            <scheme val="minor"/>
          </rPr>
          <t>Seleccionar un valor del listado</t>
        </r>
      </text>
    </comment>
    <comment ref="D1964" authorId="2" shapeId="0" xr:uid="{503042D4-9D93-4FF5-9497-C5FA5F314D1F}">
      <text>
        <r>
          <rPr>
            <sz val="11"/>
            <color theme="1"/>
            <rFont val="Calibri"/>
            <family val="2"/>
            <scheme val="minor"/>
          </rPr>
          <t>Seleccione el tipo de procedimiento</t>
        </r>
      </text>
    </comment>
    <comment ref="E1964" authorId="2" shapeId="0" xr:uid="{E574657F-E3A8-482F-A203-95D0C0737D95}">
      <text>
        <r>
          <rPr>
            <sz val="11"/>
            <color theme="1"/>
            <rFont val="Calibri"/>
            <family val="2"/>
            <scheme val="minor"/>
          </rPr>
          <t>Seleccione un valor de la lista</t>
        </r>
      </text>
    </comment>
    <comment ref="F1964" authorId="2" shapeId="0" xr:uid="{47372612-C890-41A8-A7D1-D98EB918FF93}">
      <text>
        <r>
          <rPr>
            <sz val="11"/>
            <color theme="1"/>
            <rFont val="Calibri"/>
            <family val="2"/>
            <scheme val="minor"/>
          </rPr>
          <t>Introduzca el código SNIP</t>
        </r>
      </text>
    </comment>
    <comment ref="C1965" authorId="2" shapeId="0" xr:uid="{1D538304-7830-412B-91AD-F7B44A68228D}">
      <text>
        <r>
          <rPr>
            <sz val="11"/>
            <color theme="1"/>
            <rFont val="Calibri"/>
            <family val="2"/>
            <scheme val="minor"/>
          </rPr>
          <t>Introduzca la fecha de inicio del proceso, en formato dd-mm-aaaa</t>
        </r>
      </text>
    </comment>
    <comment ref="F1965" authorId="2" shapeId="0" xr:uid="{E31CB57C-EB9B-40E9-B915-1125A2BA16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2" shapeId="0" xr:uid="{96990543-9AED-4E7E-BA34-1C21191E4227}">
      <text/>
    </comment>
    <comment ref="C1967" authorId="2" shapeId="0" xr:uid="{1F3DC5CE-9E34-480F-9279-AD7FB89B0CAE}">
      <text>
        <r>
          <rPr>
            <sz val="11"/>
            <color theme="1"/>
            <rFont val="Calibri"/>
            <family val="2"/>
            <scheme val="minor"/>
          </rPr>
          <t>Introduzca la fecha prevista de adjudicación, en formato dd-mm-aaaa</t>
        </r>
      </text>
    </comment>
    <comment ref="F1967" authorId="2" shapeId="0" xr:uid="{D398BB51-1366-436C-B7A6-87AAAE59A490}">
      <text/>
    </comment>
    <comment ref="F1968" authorId="2" shapeId="0" xr:uid="{96777F85-BF01-47CC-8CC9-812134F94DFB}">
      <text/>
    </comment>
    <comment ref="A1970" authorId="2" shapeId="0" xr:uid="{7102F19A-CF78-4D45-B320-9F6DD1446F79}">
      <text>
        <r>
          <rPr>
            <sz val="11"/>
            <color theme="1"/>
            <rFont val="Calibri"/>
            <family val="2"/>
            <scheme val="minor"/>
          </rPr>
          <t>Introduzca un codigo UNSPSC</t>
        </r>
      </text>
    </comment>
    <comment ref="B1970" authorId="2" shapeId="0" xr:uid="{7FC1D73D-5B4C-41D3-A347-0538ACC504A9}">
      <text>
        <r>
          <rPr>
            <sz val="11"/>
            <color theme="1"/>
            <rFont val="Calibri"/>
            <family val="2"/>
            <scheme val="minor"/>
          </rPr>
          <t>Descripción calculada automáticamente a partir de código del artículo</t>
        </r>
      </text>
    </comment>
    <comment ref="C1970" authorId="2" shapeId="0" xr:uid="{7A38A465-F0CA-4248-B700-ED8CEBDE2754}">
      <text>
        <r>
          <rPr>
            <sz val="11"/>
            <color theme="1"/>
            <rFont val="Calibri"/>
            <family val="2"/>
            <scheme val="minor"/>
          </rPr>
          <t>Seleccione un valor de la lista</t>
        </r>
      </text>
    </comment>
    <comment ref="D1970" authorId="2" shapeId="0" xr:uid="{D19787E0-5562-4111-813D-308BC3C46BA7}">
      <text>
        <r>
          <rPr>
            <sz val="11"/>
            <color theme="1"/>
            <rFont val="Calibri"/>
            <family val="2"/>
            <scheme val="minor"/>
          </rPr>
          <t>Introduzca un número con dos decimales como máximo. Debe ser igual o mayor a la "Cantidad Real Consumida"</t>
        </r>
      </text>
    </comment>
    <comment ref="E1970" authorId="2" shapeId="0" xr:uid="{4F348796-267D-470B-A241-F5CD0699B38D}">
      <text>
        <r>
          <rPr>
            <sz val="11"/>
            <color theme="1"/>
            <rFont val="Calibri"/>
            <family val="2"/>
            <scheme val="minor"/>
          </rPr>
          <t>Introduzca un número con dos decimales como máximo</t>
        </r>
      </text>
    </comment>
    <comment ref="F1970" authorId="2" shapeId="0" xr:uid="{A16188B5-A218-4032-980C-C47ABAD3F653}">
      <text>
        <r>
          <rPr>
            <sz val="11"/>
            <color theme="1"/>
            <rFont val="Calibri"/>
            <family val="2"/>
            <scheme val="minor"/>
          </rPr>
          <t>Monto calculado automáticamente por el sistema</t>
        </r>
      </text>
    </comment>
    <comment ref="A1975" authorId="2" shapeId="0" xr:uid="{7CD67BB7-E17E-4A20-8D1F-1A337F637A55}">
      <text>
        <r>
          <rPr>
            <sz val="11"/>
            <color theme="1"/>
            <rFont val="Calibri"/>
            <family val="2"/>
            <scheme val="minor"/>
          </rPr>
          <t>Introducir un texto con el nombre o referencia de la contratación</t>
        </r>
      </text>
    </comment>
    <comment ref="B1975" authorId="2" shapeId="0" xr:uid="{8C3609CD-08F1-4684-840B-D571B15E7ED2}">
      <text>
        <r>
          <rPr>
            <sz val="11"/>
            <color theme="1"/>
            <rFont val="Calibri"/>
            <family val="2"/>
            <scheme val="minor"/>
          </rPr>
          <t>Introduzca un texto con la finalidad de la contratación</t>
        </r>
      </text>
    </comment>
    <comment ref="C1975" authorId="2" shapeId="0" xr:uid="{63565909-A758-4921-81C1-E9CDFDF0B6C7}">
      <text>
        <r>
          <rPr>
            <sz val="11"/>
            <color theme="1"/>
            <rFont val="Calibri"/>
            <family val="2"/>
            <scheme val="minor"/>
          </rPr>
          <t>Seleccionar un valor del listado</t>
        </r>
      </text>
    </comment>
    <comment ref="D1975" authorId="2" shapeId="0" xr:uid="{D72B0004-B9C5-47AF-AAEA-8FC502453D5D}">
      <text>
        <r>
          <rPr>
            <sz val="11"/>
            <color theme="1"/>
            <rFont val="Calibri"/>
            <family val="2"/>
            <scheme val="minor"/>
          </rPr>
          <t>Seleccione el tipo de procedimiento</t>
        </r>
      </text>
    </comment>
    <comment ref="E1975" authorId="2" shapeId="0" xr:uid="{0EA263F5-5EE5-4672-87B9-F7F679D6C549}">
      <text>
        <r>
          <rPr>
            <sz val="11"/>
            <color theme="1"/>
            <rFont val="Calibri"/>
            <family val="2"/>
            <scheme val="minor"/>
          </rPr>
          <t>Seleccione un valor de la lista</t>
        </r>
      </text>
    </comment>
    <comment ref="F1975" authorId="2" shapeId="0" xr:uid="{9B12FE3F-E9D8-4BAA-923A-C71E716D0B0E}">
      <text>
        <r>
          <rPr>
            <sz val="11"/>
            <color theme="1"/>
            <rFont val="Calibri"/>
            <family val="2"/>
            <scheme val="minor"/>
          </rPr>
          <t>Introduzca el código SNIP</t>
        </r>
      </text>
    </comment>
    <comment ref="C1976" authorId="2" shapeId="0" xr:uid="{DC637FD8-817D-4E47-BFDC-AB22D98A0919}">
      <text>
        <r>
          <rPr>
            <sz val="11"/>
            <color theme="1"/>
            <rFont val="Calibri"/>
            <family val="2"/>
            <scheme val="minor"/>
          </rPr>
          <t>Introduzca la fecha de inicio del proceso, en formato dd-mm-aaaa</t>
        </r>
      </text>
    </comment>
    <comment ref="F1976" authorId="2" shapeId="0" xr:uid="{56E91A6F-E787-438E-AFAD-1A45E94DF6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2" shapeId="0" xr:uid="{3F21B933-7499-497C-8A33-A073BB775B13}">
      <text/>
    </comment>
    <comment ref="C1978" authorId="2" shapeId="0" xr:uid="{0EFDA177-4FE8-44E8-9510-5DD8C7C3EB2A}">
      <text>
        <r>
          <rPr>
            <sz val="11"/>
            <color theme="1"/>
            <rFont val="Calibri"/>
            <family val="2"/>
            <scheme val="minor"/>
          </rPr>
          <t>Introduzca la fecha prevista de adjudicación, en formato dd-mm-aaaa</t>
        </r>
      </text>
    </comment>
    <comment ref="F1978" authorId="2" shapeId="0" xr:uid="{2F2A85C8-F04C-4ED7-9C65-9EC6AC0B0A28}">
      <text/>
    </comment>
    <comment ref="F1979" authorId="2" shapeId="0" xr:uid="{5CE84D64-19A1-4E80-BE29-F62BCC501FF6}">
      <text/>
    </comment>
    <comment ref="A1981" authorId="2" shapeId="0" xr:uid="{549E33AD-4D6B-4C11-85A4-56CCB3737A94}">
      <text>
        <r>
          <rPr>
            <sz val="11"/>
            <color theme="1"/>
            <rFont val="Calibri"/>
            <family val="2"/>
            <scheme val="minor"/>
          </rPr>
          <t>Introduzca un codigo UNSPSC</t>
        </r>
      </text>
    </comment>
    <comment ref="B1981" authorId="2" shapeId="0" xr:uid="{B6E10DEB-B16E-4903-B08A-B9F5043C3194}">
      <text>
        <r>
          <rPr>
            <sz val="11"/>
            <color theme="1"/>
            <rFont val="Calibri"/>
            <family val="2"/>
            <scheme val="minor"/>
          </rPr>
          <t>Descripción calculada automáticamente a partir de código del artículo</t>
        </r>
      </text>
    </comment>
    <comment ref="C1981" authorId="2" shapeId="0" xr:uid="{B5B83812-5C3C-4EA1-AB7B-3B8B5EA24019}">
      <text>
        <r>
          <rPr>
            <sz val="11"/>
            <color theme="1"/>
            <rFont val="Calibri"/>
            <family val="2"/>
            <scheme val="minor"/>
          </rPr>
          <t>Seleccione un valor de la lista</t>
        </r>
      </text>
    </comment>
    <comment ref="D1981" authorId="2" shapeId="0" xr:uid="{5A1CFDF5-6A43-4609-826D-1DADA13BA91B}">
      <text>
        <r>
          <rPr>
            <sz val="11"/>
            <color theme="1"/>
            <rFont val="Calibri"/>
            <family val="2"/>
            <scheme val="minor"/>
          </rPr>
          <t>Introduzca un número con dos decimales como máximo. Debe ser igual o mayor a la "Cantidad Real Consumida"</t>
        </r>
      </text>
    </comment>
    <comment ref="E1981" authorId="2" shapeId="0" xr:uid="{4A52A0AD-C169-4079-8A69-9A4BD980EFC3}">
      <text>
        <r>
          <rPr>
            <sz val="11"/>
            <color theme="1"/>
            <rFont val="Calibri"/>
            <family val="2"/>
            <scheme val="minor"/>
          </rPr>
          <t>Introduzca un número con dos decimales como máximo</t>
        </r>
      </text>
    </comment>
    <comment ref="F1981" authorId="2" shapeId="0" xr:uid="{13A169DA-3093-43BA-BAE0-E12F4D7026B4}">
      <text>
        <r>
          <rPr>
            <sz val="11"/>
            <color theme="1"/>
            <rFont val="Calibri"/>
            <family val="2"/>
            <scheme val="minor"/>
          </rPr>
          <t>Monto calculado automáticamente por el sistema</t>
        </r>
      </text>
    </comment>
    <comment ref="A1987" authorId="2" shapeId="0" xr:uid="{70EF5371-E85C-4A3D-89B1-A27EB36FC4A1}">
      <text>
        <r>
          <rPr>
            <sz val="11"/>
            <color theme="1"/>
            <rFont val="Calibri"/>
            <family val="2"/>
            <scheme val="minor"/>
          </rPr>
          <t>Introducir un texto con el nombre o referencia de la contratación</t>
        </r>
      </text>
    </comment>
    <comment ref="B1987" authorId="2" shapeId="0" xr:uid="{CAB18B62-D88F-45DD-B564-101AC3A59D71}">
      <text>
        <r>
          <rPr>
            <sz val="11"/>
            <color theme="1"/>
            <rFont val="Calibri"/>
            <family val="2"/>
            <scheme val="minor"/>
          </rPr>
          <t>Introduzca un texto con la finalidad de la contratación</t>
        </r>
      </text>
    </comment>
    <comment ref="C1987" authorId="2" shapeId="0" xr:uid="{36DE5D81-1606-4785-8EF2-CBB921819DDA}">
      <text>
        <r>
          <rPr>
            <sz val="11"/>
            <color theme="1"/>
            <rFont val="Calibri"/>
            <family val="2"/>
            <scheme val="minor"/>
          </rPr>
          <t>Seleccionar un valor del listado</t>
        </r>
      </text>
    </comment>
    <comment ref="D1987" authorId="2" shapeId="0" xr:uid="{764C3E5C-2C43-4326-B269-C3EAEA7F8685}">
      <text>
        <r>
          <rPr>
            <sz val="11"/>
            <color theme="1"/>
            <rFont val="Calibri"/>
            <family val="2"/>
            <scheme val="minor"/>
          </rPr>
          <t>Seleccione el tipo de procedimiento</t>
        </r>
      </text>
    </comment>
    <comment ref="E1987" authorId="2" shapeId="0" xr:uid="{E43D3B5A-C024-4602-A388-496840AD9146}">
      <text>
        <r>
          <rPr>
            <sz val="11"/>
            <color theme="1"/>
            <rFont val="Calibri"/>
            <family val="2"/>
            <scheme val="minor"/>
          </rPr>
          <t>Seleccione un valor de la lista</t>
        </r>
      </text>
    </comment>
    <comment ref="F1987" authorId="2" shapeId="0" xr:uid="{10D41067-A9EF-4E10-8AFE-8040380D0706}">
      <text>
        <r>
          <rPr>
            <sz val="11"/>
            <color theme="1"/>
            <rFont val="Calibri"/>
            <family val="2"/>
            <scheme val="minor"/>
          </rPr>
          <t>Introduzca el código SNIP</t>
        </r>
      </text>
    </comment>
    <comment ref="C1988" authorId="2" shapeId="0" xr:uid="{64CC565C-778B-437D-ACA9-58C76BA73257}">
      <text>
        <r>
          <rPr>
            <sz val="11"/>
            <color theme="1"/>
            <rFont val="Calibri"/>
            <family val="2"/>
            <scheme val="minor"/>
          </rPr>
          <t>Introduzca la fecha de inicio del proceso, en formato dd-mm-aaaa</t>
        </r>
      </text>
    </comment>
    <comment ref="F1988" authorId="2" shapeId="0" xr:uid="{019290EE-057E-43C8-8CF9-6B4F78E6A4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2" shapeId="0" xr:uid="{07993802-5F91-4166-957A-D2D0062E854B}">
      <text/>
    </comment>
    <comment ref="C1990" authorId="2" shapeId="0" xr:uid="{49450871-AF83-4BE6-8F51-B2B53968A11C}">
      <text>
        <r>
          <rPr>
            <sz val="11"/>
            <color theme="1"/>
            <rFont val="Calibri"/>
            <family val="2"/>
            <scheme val="minor"/>
          </rPr>
          <t>Introduzca la fecha prevista de adjudicación, en formato dd-mm-aaaa</t>
        </r>
      </text>
    </comment>
    <comment ref="F1990" authorId="2" shapeId="0" xr:uid="{CE1D1892-E420-499F-8BE0-7DF23AED3256}">
      <text/>
    </comment>
    <comment ref="F1991" authorId="2" shapeId="0" xr:uid="{E808B8D7-CE03-4E7C-8EE8-319EA1BB537E}">
      <text/>
    </comment>
    <comment ref="A1993" authorId="2" shapeId="0" xr:uid="{AC8F2E33-C272-4E08-A02C-876326FEBE0F}">
      <text>
        <r>
          <rPr>
            <sz val="11"/>
            <color theme="1"/>
            <rFont val="Calibri"/>
            <family val="2"/>
            <scheme val="minor"/>
          </rPr>
          <t>Introduzca un codigo UNSPSC</t>
        </r>
      </text>
    </comment>
    <comment ref="B1993" authorId="2" shapeId="0" xr:uid="{F7162EF3-BCD7-4C92-BD01-50706A233550}">
      <text>
        <r>
          <rPr>
            <sz val="11"/>
            <color theme="1"/>
            <rFont val="Calibri"/>
            <family val="2"/>
            <scheme val="minor"/>
          </rPr>
          <t>Descripción calculada automáticamente a partir de código del artículo</t>
        </r>
      </text>
    </comment>
    <comment ref="C1993" authorId="2" shapeId="0" xr:uid="{97FF4F5C-D980-4AD6-9C79-71E80861B9BA}">
      <text>
        <r>
          <rPr>
            <sz val="11"/>
            <color theme="1"/>
            <rFont val="Calibri"/>
            <family val="2"/>
            <scheme val="minor"/>
          </rPr>
          <t>Seleccione un valor de la lista</t>
        </r>
      </text>
    </comment>
    <comment ref="D1993" authorId="2" shapeId="0" xr:uid="{4DBE5133-ACDB-40FB-BB96-961E933007B8}">
      <text>
        <r>
          <rPr>
            <sz val="11"/>
            <color theme="1"/>
            <rFont val="Calibri"/>
            <family val="2"/>
            <scheme val="minor"/>
          </rPr>
          <t>Introduzca un número con dos decimales como máximo. Debe ser igual o mayor a la "Cantidad Real Consumida"</t>
        </r>
      </text>
    </comment>
    <comment ref="E1993" authorId="2" shapeId="0" xr:uid="{FE5C9A4B-FF9B-4A45-BEF8-B26059864EBF}">
      <text>
        <r>
          <rPr>
            <sz val="11"/>
            <color theme="1"/>
            <rFont val="Calibri"/>
            <family val="2"/>
            <scheme val="minor"/>
          </rPr>
          <t>Introduzca un número con dos decimales como máximo</t>
        </r>
      </text>
    </comment>
    <comment ref="F1993" authorId="2" shapeId="0" xr:uid="{951B67E9-F2BF-41E6-A747-C963A6571C39}">
      <text>
        <r>
          <rPr>
            <sz val="11"/>
            <color theme="1"/>
            <rFont val="Calibri"/>
            <family val="2"/>
            <scheme val="minor"/>
          </rPr>
          <t>Monto calculado automáticamente por el sistema</t>
        </r>
      </text>
    </comment>
    <comment ref="A2001" authorId="2" shapeId="0" xr:uid="{4330CCBC-63BC-4208-A913-8D3E6AB2147F}">
      <text>
        <r>
          <rPr>
            <sz val="11"/>
            <color theme="1"/>
            <rFont val="Calibri"/>
            <family val="2"/>
            <scheme val="minor"/>
          </rPr>
          <t>Introducir un texto con el nombre o referencia de la contratación</t>
        </r>
      </text>
    </comment>
    <comment ref="B2001" authorId="2" shapeId="0" xr:uid="{F0038766-DA23-43A2-986E-0C11DC419C52}">
      <text>
        <r>
          <rPr>
            <sz val="11"/>
            <color theme="1"/>
            <rFont val="Calibri"/>
            <family val="2"/>
            <scheme val="minor"/>
          </rPr>
          <t>Introduzca un texto con la finalidad de la contratación</t>
        </r>
      </text>
    </comment>
    <comment ref="C2001" authorId="2" shapeId="0" xr:uid="{35519A9D-E1F6-4D32-8672-86FA63BDF8E4}">
      <text>
        <r>
          <rPr>
            <sz val="11"/>
            <color theme="1"/>
            <rFont val="Calibri"/>
            <family val="2"/>
            <scheme val="minor"/>
          </rPr>
          <t>Seleccionar un valor del listado</t>
        </r>
      </text>
    </comment>
    <comment ref="D2001" authorId="2" shapeId="0" xr:uid="{16C7ABF2-A578-4630-A466-98B411AF1F1E}">
      <text>
        <r>
          <rPr>
            <sz val="11"/>
            <color theme="1"/>
            <rFont val="Calibri"/>
            <family val="2"/>
            <scheme val="minor"/>
          </rPr>
          <t>Seleccione el tipo de procedimiento</t>
        </r>
      </text>
    </comment>
    <comment ref="E2001" authorId="2" shapeId="0" xr:uid="{53DBAC9B-4875-42AA-9039-55A7FCA355A6}">
      <text>
        <r>
          <rPr>
            <sz val="11"/>
            <color theme="1"/>
            <rFont val="Calibri"/>
            <family val="2"/>
            <scheme val="minor"/>
          </rPr>
          <t>Seleccione un valor de la lista</t>
        </r>
      </text>
    </comment>
    <comment ref="F2001" authorId="2" shapeId="0" xr:uid="{D4BBEEBE-BC56-4B71-A36A-53AD1482C316}">
      <text>
        <r>
          <rPr>
            <sz val="11"/>
            <color theme="1"/>
            <rFont val="Calibri"/>
            <family val="2"/>
            <scheme val="minor"/>
          </rPr>
          <t>Introduzca el código SNIP</t>
        </r>
      </text>
    </comment>
    <comment ref="C2002" authorId="2" shapeId="0" xr:uid="{F1F271B4-8A4D-4544-8ED9-4BE978C182C3}">
      <text>
        <r>
          <rPr>
            <sz val="11"/>
            <color theme="1"/>
            <rFont val="Calibri"/>
            <family val="2"/>
            <scheme val="minor"/>
          </rPr>
          <t>Introduzca la fecha de inicio del proceso, en formato dd-mm-aaaa</t>
        </r>
      </text>
    </comment>
    <comment ref="F2002" authorId="2" shapeId="0" xr:uid="{2C7EC714-52D2-4187-A6BC-E62E3940E1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2" shapeId="0" xr:uid="{F1281678-2CF8-4F8C-9581-BEC94D41CC6C}">
      <text/>
    </comment>
    <comment ref="C2004" authorId="2" shapeId="0" xr:uid="{8C75B614-F6E9-41B3-9E1F-10915D312190}">
      <text>
        <r>
          <rPr>
            <sz val="11"/>
            <color theme="1"/>
            <rFont val="Calibri"/>
            <family val="2"/>
            <scheme val="minor"/>
          </rPr>
          <t>Introduzca la fecha prevista de adjudicación, en formato dd-mm-aaaa</t>
        </r>
      </text>
    </comment>
    <comment ref="F2004" authorId="2" shapeId="0" xr:uid="{47A69BCD-651B-4BCC-98CE-5A4FEE9E9A11}">
      <text/>
    </comment>
    <comment ref="F2005" authorId="2" shapeId="0" xr:uid="{391B0508-A012-49A2-B8D8-75AE6AEB99CE}">
      <text/>
    </comment>
    <comment ref="A2007" authorId="2" shapeId="0" xr:uid="{67ACAA85-0901-4FDF-ACC0-CAB8099E18C4}">
      <text>
        <r>
          <rPr>
            <sz val="11"/>
            <color theme="1"/>
            <rFont val="Calibri"/>
            <family val="2"/>
            <scheme val="minor"/>
          </rPr>
          <t>Introduzca un codigo UNSPSC</t>
        </r>
      </text>
    </comment>
    <comment ref="B2007" authorId="2" shapeId="0" xr:uid="{564B3324-BDF6-4247-86D0-45DFC49318B4}">
      <text>
        <r>
          <rPr>
            <sz val="11"/>
            <color theme="1"/>
            <rFont val="Calibri"/>
            <family val="2"/>
            <scheme val="minor"/>
          </rPr>
          <t>Descripción calculada automáticamente a partir de código del artículo</t>
        </r>
      </text>
    </comment>
    <comment ref="C2007" authorId="2" shapeId="0" xr:uid="{7ACBD7D8-D3EC-4031-AD22-20D1EDC82161}">
      <text>
        <r>
          <rPr>
            <sz val="11"/>
            <color theme="1"/>
            <rFont val="Calibri"/>
            <family val="2"/>
            <scheme val="minor"/>
          </rPr>
          <t>Seleccione un valor de la lista</t>
        </r>
      </text>
    </comment>
    <comment ref="D2007" authorId="2" shapeId="0" xr:uid="{93979796-2CE9-49E3-839B-A8404B7BEEC2}">
      <text>
        <r>
          <rPr>
            <sz val="11"/>
            <color theme="1"/>
            <rFont val="Calibri"/>
            <family val="2"/>
            <scheme val="minor"/>
          </rPr>
          <t>Introduzca un número con dos decimales como máximo. Debe ser igual o mayor a la "Cantidad Real Consumida"</t>
        </r>
      </text>
    </comment>
    <comment ref="E2007" authorId="2" shapeId="0" xr:uid="{3947D0CF-771E-4B75-8480-DFCA975AA980}">
      <text>
        <r>
          <rPr>
            <sz val="11"/>
            <color theme="1"/>
            <rFont val="Calibri"/>
            <family val="2"/>
            <scheme val="minor"/>
          </rPr>
          <t>Introduzca un número con dos decimales como máximo</t>
        </r>
      </text>
    </comment>
    <comment ref="F2007" authorId="2" shapeId="0" xr:uid="{F9BA2956-6D66-495C-96DA-2D9851BBD5DD}">
      <text>
        <r>
          <rPr>
            <sz val="11"/>
            <color theme="1"/>
            <rFont val="Calibri"/>
            <family val="2"/>
            <scheme val="minor"/>
          </rPr>
          <t>Monto calculado automáticamente por el sistema</t>
        </r>
      </text>
    </comment>
    <comment ref="A2015" authorId="2" shapeId="0" xr:uid="{D9DBD925-E09D-4050-AA4D-C41597C09102}">
      <text>
        <r>
          <rPr>
            <sz val="11"/>
            <color theme="1"/>
            <rFont val="Calibri"/>
            <family val="2"/>
            <scheme val="minor"/>
          </rPr>
          <t>Introducir un texto con el nombre o referencia de la contratación</t>
        </r>
      </text>
    </comment>
    <comment ref="B2015" authorId="2" shapeId="0" xr:uid="{55453213-C671-43E7-8654-A7CA001F5F7C}">
      <text>
        <r>
          <rPr>
            <sz val="11"/>
            <color theme="1"/>
            <rFont val="Calibri"/>
            <family val="2"/>
            <scheme val="minor"/>
          </rPr>
          <t>Introduzca un texto con la finalidad de la contratación</t>
        </r>
      </text>
    </comment>
    <comment ref="C2015" authorId="2" shapeId="0" xr:uid="{BE66E83E-DBD2-4AC7-B13F-E222BF821F95}">
      <text>
        <r>
          <rPr>
            <sz val="11"/>
            <color theme="1"/>
            <rFont val="Calibri"/>
            <family val="2"/>
            <scheme val="minor"/>
          </rPr>
          <t>Seleccionar un valor del listado</t>
        </r>
      </text>
    </comment>
    <comment ref="D2015" authorId="2" shapeId="0" xr:uid="{2D49803E-0A60-44E2-B77C-D24D91E2612B}">
      <text>
        <r>
          <rPr>
            <sz val="11"/>
            <color theme="1"/>
            <rFont val="Calibri"/>
            <family val="2"/>
            <scheme val="minor"/>
          </rPr>
          <t>Seleccione el tipo de procedimiento</t>
        </r>
      </text>
    </comment>
    <comment ref="E2015" authorId="2" shapeId="0" xr:uid="{DB74AB77-70C7-4738-88E7-21CDAE7FE399}">
      <text>
        <r>
          <rPr>
            <sz val="11"/>
            <color theme="1"/>
            <rFont val="Calibri"/>
            <family val="2"/>
            <scheme val="minor"/>
          </rPr>
          <t>Seleccione un valor de la lista</t>
        </r>
      </text>
    </comment>
    <comment ref="F2015" authorId="2" shapeId="0" xr:uid="{0BB99F88-51F0-4B95-916D-0EE3CF24B0D7}">
      <text>
        <r>
          <rPr>
            <sz val="11"/>
            <color theme="1"/>
            <rFont val="Calibri"/>
            <family val="2"/>
            <scheme val="minor"/>
          </rPr>
          <t>Introduzca el código SNIP</t>
        </r>
      </text>
    </comment>
    <comment ref="C2016" authorId="2" shapeId="0" xr:uid="{53E39F1A-0D75-4549-AC27-2D2C25C267F8}">
      <text>
        <r>
          <rPr>
            <sz val="11"/>
            <color theme="1"/>
            <rFont val="Calibri"/>
            <family val="2"/>
            <scheme val="minor"/>
          </rPr>
          <t>Introduzca la fecha de inicio del proceso, en formato dd-mm-aaaa</t>
        </r>
      </text>
    </comment>
    <comment ref="F2016" authorId="2" shapeId="0" xr:uid="{F5C92FF6-6D40-4DDE-9443-CE3B22D78E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7" authorId="2" shapeId="0" xr:uid="{4D2CD000-5F6F-4F88-8112-F88694135872}">
      <text/>
    </comment>
    <comment ref="C2018" authorId="2" shapeId="0" xr:uid="{F4E2001C-122E-438E-96DE-D466E2E1D536}">
      <text>
        <r>
          <rPr>
            <sz val="11"/>
            <color theme="1"/>
            <rFont val="Calibri"/>
            <family val="2"/>
            <scheme val="minor"/>
          </rPr>
          <t>Introduzca la fecha prevista de adjudicación, en formato dd-mm-aaaa</t>
        </r>
      </text>
    </comment>
    <comment ref="F2018" authorId="2" shapeId="0" xr:uid="{8D35E9DE-18E7-4230-9624-45B6FBCF5AC2}">
      <text/>
    </comment>
    <comment ref="F2019" authorId="2" shapeId="0" xr:uid="{05351243-81EB-458B-8950-82112ACDB3B2}">
      <text/>
    </comment>
    <comment ref="A2021" authorId="2" shapeId="0" xr:uid="{0ABBDD7A-4E47-4144-BFC9-8265BE6B1E43}">
      <text>
        <r>
          <rPr>
            <sz val="11"/>
            <color theme="1"/>
            <rFont val="Calibri"/>
            <family val="2"/>
            <scheme val="minor"/>
          </rPr>
          <t>Introduzca un codigo UNSPSC</t>
        </r>
      </text>
    </comment>
    <comment ref="B2021" authorId="2" shapeId="0" xr:uid="{B0ABF469-8669-4260-AD82-BFD5137C38CA}">
      <text>
        <r>
          <rPr>
            <sz val="11"/>
            <color theme="1"/>
            <rFont val="Calibri"/>
            <family val="2"/>
            <scheme val="minor"/>
          </rPr>
          <t>Descripción calculada automáticamente a partir de código del artículo</t>
        </r>
      </text>
    </comment>
    <comment ref="C2021" authorId="2" shapeId="0" xr:uid="{CCB353CD-7952-484F-A518-7B57CF77E657}">
      <text>
        <r>
          <rPr>
            <sz val="11"/>
            <color theme="1"/>
            <rFont val="Calibri"/>
            <family val="2"/>
            <scheme val="minor"/>
          </rPr>
          <t>Seleccione un valor de la lista</t>
        </r>
      </text>
    </comment>
    <comment ref="D2021" authorId="2" shapeId="0" xr:uid="{626BD097-494A-41B4-9388-F54A507158DA}">
      <text>
        <r>
          <rPr>
            <sz val="11"/>
            <color theme="1"/>
            <rFont val="Calibri"/>
            <family val="2"/>
            <scheme val="minor"/>
          </rPr>
          <t>Introduzca un número con dos decimales como máximo. Debe ser igual o mayor a la "Cantidad Real Consumida"</t>
        </r>
      </text>
    </comment>
    <comment ref="E2021" authorId="2" shapeId="0" xr:uid="{9E8EA6FC-01BD-4CDB-B2CA-4FA45EDA0179}">
      <text>
        <r>
          <rPr>
            <sz val="11"/>
            <color theme="1"/>
            <rFont val="Calibri"/>
            <family val="2"/>
            <scheme val="minor"/>
          </rPr>
          <t>Introduzca un número con dos decimales como máximo</t>
        </r>
      </text>
    </comment>
    <comment ref="F2021" authorId="2" shapeId="0" xr:uid="{DCFB16AC-CD57-4ADC-9E3B-1D2F13CF0334}">
      <text>
        <r>
          <rPr>
            <sz val="11"/>
            <color theme="1"/>
            <rFont val="Calibri"/>
            <family val="2"/>
            <scheme val="minor"/>
          </rPr>
          <t>Monto calculado automáticamente por el sistema</t>
        </r>
      </text>
    </comment>
    <comment ref="A2029" authorId="2" shapeId="0" xr:uid="{C7E32172-9A5F-4A15-8966-29855A3EE450}">
      <text>
        <r>
          <rPr>
            <sz val="11"/>
            <color theme="1"/>
            <rFont val="Calibri"/>
            <family val="2"/>
            <scheme val="minor"/>
          </rPr>
          <t>Introducir un texto con el nombre o referencia de la contratación</t>
        </r>
      </text>
    </comment>
    <comment ref="B2029" authorId="2" shapeId="0" xr:uid="{8F497A5F-5A79-4525-B3EE-D1C79DAC6EB2}">
      <text>
        <r>
          <rPr>
            <sz val="11"/>
            <color theme="1"/>
            <rFont val="Calibri"/>
            <family val="2"/>
            <scheme val="minor"/>
          </rPr>
          <t>Introduzca un texto con la finalidad de la contratación</t>
        </r>
      </text>
    </comment>
    <comment ref="C2029" authorId="2" shapeId="0" xr:uid="{C7596383-8A30-4C72-A520-534AEA0DB2C1}">
      <text>
        <r>
          <rPr>
            <sz val="11"/>
            <color theme="1"/>
            <rFont val="Calibri"/>
            <family val="2"/>
            <scheme val="minor"/>
          </rPr>
          <t>Seleccionar un valor del listado</t>
        </r>
      </text>
    </comment>
    <comment ref="D2029" authorId="2" shapeId="0" xr:uid="{8C3D9D20-F7BC-4628-A0CE-9BB734788A52}">
      <text>
        <r>
          <rPr>
            <sz val="11"/>
            <color theme="1"/>
            <rFont val="Calibri"/>
            <family val="2"/>
            <scheme val="minor"/>
          </rPr>
          <t>Seleccione el tipo de procedimiento</t>
        </r>
      </text>
    </comment>
    <comment ref="E2029" authorId="2" shapeId="0" xr:uid="{310E0EEC-4ACB-4C32-B05E-30BFA490C64D}">
      <text>
        <r>
          <rPr>
            <sz val="11"/>
            <color theme="1"/>
            <rFont val="Calibri"/>
            <family val="2"/>
            <scheme val="minor"/>
          </rPr>
          <t>Seleccione un valor de la lista</t>
        </r>
      </text>
    </comment>
    <comment ref="F2029" authorId="2" shapeId="0" xr:uid="{FD1ACB87-C54B-4FC0-B292-09A2C9C9AB8C}">
      <text>
        <r>
          <rPr>
            <sz val="11"/>
            <color theme="1"/>
            <rFont val="Calibri"/>
            <family val="2"/>
            <scheme val="minor"/>
          </rPr>
          <t>Introduzca el código SNIP</t>
        </r>
      </text>
    </comment>
    <comment ref="C2030" authorId="2" shapeId="0" xr:uid="{F0AEB655-AA9D-4A40-ADA8-0782EB50CEB0}">
      <text>
        <r>
          <rPr>
            <sz val="11"/>
            <color theme="1"/>
            <rFont val="Calibri"/>
            <family val="2"/>
            <scheme val="minor"/>
          </rPr>
          <t>Introduzca la fecha de inicio del proceso, en formato dd-mm-aaaa</t>
        </r>
      </text>
    </comment>
    <comment ref="F2030" authorId="2" shapeId="0" xr:uid="{BB565324-19FB-4F86-834D-D2B005479C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2" shapeId="0" xr:uid="{5C656186-C857-46A7-8C6C-CB20BA31297A}">
      <text/>
    </comment>
    <comment ref="C2032" authorId="2" shapeId="0" xr:uid="{FABB371E-9689-45D5-821A-8E73D508EAA8}">
      <text>
        <r>
          <rPr>
            <sz val="11"/>
            <color theme="1"/>
            <rFont val="Calibri"/>
            <family val="2"/>
            <scheme val="minor"/>
          </rPr>
          <t>Introduzca la fecha prevista de adjudicación, en formato dd-mm-aaaa</t>
        </r>
      </text>
    </comment>
    <comment ref="F2032" authorId="2" shapeId="0" xr:uid="{541A56BD-45CD-4B16-B6F6-15C921571771}">
      <text/>
    </comment>
    <comment ref="F2033" authorId="2" shapeId="0" xr:uid="{98D422AC-91E9-4F5A-93F0-21C0A9F46136}">
      <text/>
    </comment>
    <comment ref="A2035" authorId="2" shapeId="0" xr:uid="{136D366A-CCD8-4CE3-B5D2-A263492CC48C}">
      <text>
        <r>
          <rPr>
            <sz val="11"/>
            <color theme="1"/>
            <rFont val="Calibri"/>
            <family val="2"/>
            <scheme val="minor"/>
          </rPr>
          <t>Introduzca un codigo UNSPSC</t>
        </r>
      </text>
    </comment>
    <comment ref="B2035" authorId="2" shapeId="0" xr:uid="{CB70D233-D243-4C53-AF8D-BA29F35DD531}">
      <text>
        <r>
          <rPr>
            <sz val="11"/>
            <color theme="1"/>
            <rFont val="Calibri"/>
            <family val="2"/>
            <scheme val="minor"/>
          </rPr>
          <t>Descripción calculada automáticamente a partir de código del artículo</t>
        </r>
      </text>
    </comment>
    <comment ref="C2035" authorId="2" shapeId="0" xr:uid="{F3B93416-4498-463D-A72A-20A9448C25CC}">
      <text>
        <r>
          <rPr>
            <sz val="11"/>
            <color theme="1"/>
            <rFont val="Calibri"/>
            <family val="2"/>
            <scheme val="minor"/>
          </rPr>
          <t>Seleccione un valor de la lista</t>
        </r>
      </text>
    </comment>
    <comment ref="D2035" authorId="2" shapeId="0" xr:uid="{A352C80C-4F93-400A-928C-933E74FA3FC1}">
      <text>
        <r>
          <rPr>
            <sz val="11"/>
            <color theme="1"/>
            <rFont val="Calibri"/>
            <family val="2"/>
            <scheme val="minor"/>
          </rPr>
          <t>Introduzca un número con dos decimales como máximo. Debe ser igual o mayor a la "Cantidad Real Consumida"</t>
        </r>
      </text>
    </comment>
    <comment ref="E2035" authorId="2" shapeId="0" xr:uid="{6A2CF24E-595E-4EEE-8859-652EEF288B3D}">
      <text>
        <r>
          <rPr>
            <sz val="11"/>
            <color theme="1"/>
            <rFont val="Calibri"/>
            <family val="2"/>
            <scheme val="minor"/>
          </rPr>
          <t>Introduzca un número con dos decimales como máximo</t>
        </r>
      </text>
    </comment>
    <comment ref="F2035" authorId="2" shapeId="0" xr:uid="{1B24BBED-BEB4-4E01-8741-AD93041E2558}">
      <text>
        <r>
          <rPr>
            <sz val="11"/>
            <color theme="1"/>
            <rFont val="Calibri"/>
            <family val="2"/>
            <scheme val="minor"/>
          </rPr>
          <t>Monto calculado automáticamente por el sistema</t>
        </r>
      </text>
    </comment>
    <comment ref="A2043" authorId="2" shapeId="0" xr:uid="{C3D813F5-F60E-48CC-9596-800BA2DD99B1}">
      <text>
        <r>
          <rPr>
            <sz val="11"/>
            <color theme="1"/>
            <rFont val="Calibri"/>
            <family val="2"/>
            <scheme val="minor"/>
          </rPr>
          <t>Introducir un texto con el nombre o referencia de la contratación</t>
        </r>
      </text>
    </comment>
    <comment ref="B2043" authorId="2" shapeId="0" xr:uid="{E7397131-D67D-4FCE-A906-B49FA3FD4DAB}">
      <text>
        <r>
          <rPr>
            <sz val="11"/>
            <color theme="1"/>
            <rFont val="Calibri"/>
            <family val="2"/>
            <scheme val="minor"/>
          </rPr>
          <t>Introduzca un texto con la finalidad de la contratación</t>
        </r>
      </text>
    </comment>
    <comment ref="C2043" authorId="2" shapeId="0" xr:uid="{7685D527-F07D-4B55-9ED6-386B06D6951C}">
      <text>
        <r>
          <rPr>
            <sz val="11"/>
            <color theme="1"/>
            <rFont val="Calibri"/>
            <family val="2"/>
            <scheme val="minor"/>
          </rPr>
          <t>Seleccionar un valor del listado</t>
        </r>
      </text>
    </comment>
    <comment ref="D2043" authorId="2" shapeId="0" xr:uid="{3DAEE02E-01F7-403E-8459-D3768F69D949}">
      <text>
        <r>
          <rPr>
            <sz val="11"/>
            <color theme="1"/>
            <rFont val="Calibri"/>
            <family val="2"/>
            <scheme val="minor"/>
          </rPr>
          <t>Seleccione el tipo de procedimiento</t>
        </r>
      </text>
    </comment>
    <comment ref="E2043" authorId="2" shapeId="0" xr:uid="{F6376D34-13C5-480E-82F7-D9CFFF64E67A}">
      <text>
        <r>
          <rPr>
            <sz val="11"/>
            <color theme="1"/>
            <rFont val="Calibri"/>
            <family val="2"/>
            <scheme val="minor"/>
          </rPr>
          <t>Seleccione un valor de la lista</t>
        </r>
      </text>
    </comment>
    <comment ref="F2043" authorId="2" shapeId="0" xr:uid="{079D00FF-D6B8-461A-BD74-1D264D33B7E5}">
      <text>
        <r>
          <rPr>
            <sz val="11"/>
            <color theme="1"/>
            <rFont val="Calibri"/>
            <family val="2"/>
            <scheme val="minor"/>
          </rPr>
          <t>Introduzca el código SNIP</t>
        </r>
      </text>
    </comment>
    <comment ref="C2044" authorId="2" shapeId="0" xr:uid="{F896AB42-C134-42D2-8F1A-8CD459F71A18}">
      <text>
        <r>
          <rPr>
            <sz val="11"/>
            <color theme="1"/>
            <rFont val="Calibri"/>
            <family val="2"/>
            <scheme val="minor"/>
          </rPr>
          <t>Introduzca la fecha de inicio del proceso, en formato dd-mm-aaaa</t>
        </r>
      </text>
    </comment>
    <comment ref="F2044" authorId="2" shapeId="0" xr:uid="{C23B9221-7377-4502-8984-BCABB784BF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2" shapeId="0" xr:uid="{C0BF1698-8AAD-44DD-B92F-6EBCE483B8CF}">
      <text/>
    </comment>
    <comment ref="C2046" authorId="2" shapeId="0" xr:uid="{D08ADB78-AF84-452A-B23B-F552296A85C1}">
      <text>
        <r>
          <rPr>
            <sz val="11"/>
            <color theme="1"/>
            <rFont val="Calibri"/>
            <family val="2"/>
            <scheme val="minor"/>
          </rPr>
          <t>Introduzca la fecha prevista de adjudicación, en formato dd-mm-aaaa</t>
        </r>
      </text>
    </comment>
    <comment ref="F2046" authorId="2" shapeId="0" xr:uid="{B47BC086-79C7-41A0-8DDA-5FB170641A72}">
      <text/>
    </comment>
    <comment ref="F2047" authorId="2" shapeId="0" xr:uid="{AF6A75B8-1644-452B-AA67-B7BF40E9E58A}">
      <text/>
    </comment>
    <comment ref="A2049" authorId="2" shapeId="0" xr:uid="{C388C847-79ED-4ED0-9226-A8B7300CF350}">
      <text>
        <r>
          <rPr>
            <sz val="11"/>
            <color theme="1"/>
            <rFont val="Calibri"/>
            <family val="2"/>
            <scheme val="minor"/>
          </rPr>
          <t>Introduzca un codigo UNSPSC</t>
        </r>
      </text>
    </comment>
    <comment ref="B2049" authorId="2" shapeId="0" xr:uid="{BD85870C-898E-40FB-A8CF-D47990E1FE66}">
      <text>
        <r>
          <rPr>
            <sz val="11"/>
            <color theme="1"/>
            <rFont val="Calibri"/>
            <family val="2"/>
            <scheme val="minor"/>
          </rPr>
          <t>Descripción calculada automáticamente a partir de código del artículo</t>
        </r>
      </text>
    </comment>
    <comment ref="C2049" authorId="2" shapeId="0" xr:uid="{515D3944-E820-485E-ACF4-06001F264AE6}">
      <text>
        <r>
          <rPr>
            <sz val="11"/>
            <color theme="1"/>
            <rFont val="Calibri"/>
            <family val="2"/>
            <scheme val="minor"/>
          </rPr>
          <t>Seleccione un valor de la lista</t>
        </r>
      </text>
    </comment>
    <comment ref="D2049" authorId="2" shapeId="0" xr:uid="{3A2E7751-28C4-4E4A-9B18-6871FF1D8B7F}">
      <text>
        <r>
          <rPr>
            <sz val="11"/>
            <color theme="1"/>
            <rFont val="Calibri"/>
            <family val="2"/>
            <scheme val="minor"/>
          </rPr>
          <t>Introduzca un número con dos decimales como máximo. Debe ser igual o mayor a la "Cantidad Real Consumida"</t>
        </r>
      </text>
    </comment>
    <comment ref="E2049" authorId="2" shapeId="0" xr:uid="{AD19BBF2-F551-4F5D-AB0A-6F038FFC749B}">
      <text>
        <r>
          <rPr>
            <sz val="11"/>
            <color theme="1"/>
            <rFont val="Calibri"/>
            <family val="2"/>
            <scheme val="minor"/>
          </rPr>
          <t>Introduzca un número con dos decimales como máximo</t>
        </r>
      </text>
    </comment>
    <comment ref="F2049" authorId="2" shapeId="0" xr:uid="{D8F3BCAC-7528-4C42-975C-FC732A9493EF}">
      <text>
        <r>
          <rPr>
            <sz val="11"/>
            <color theme="1"/>
            <rFont val="Calibri"/>
            <family val="2"/>
            <scheme val="minor"/>
          </rPr>
          <t>Monto calculado automáticamente por el sistema</t>
        </r>
      </text>
    </comment>
    <comment ref="A2055" authorId="2" shapeId="0" xr:uid="{59BBA414-991F-41FE-A586-423781A96FE8}">
      <text>
        <r>
          <rPr>
            <sz val="11"/>
            <color theme="1"/>
            <rFont val="Calibri"/>
            <family val="2"/>
            <scheme val="minor"/>
          </rPr>
          <t>Introducir un texto con el nombre o referencia de la contratación</t>
        </r>
      </text>
    </comment>
    <comment ref="B2055" authorId="2" shapeId="0" xr:uid="{56AA1C1F-6355-4585-8092-AF14D25C3784}">
      <text>
        <r>
          <rPr>
            <sz val="11"/>
            <color theme="1"/>
            <rFont val="Calibri"/>
            <family val="2"/>
            <scheme val="minor"/>
          </rPr>
          <t>Introduzca un texto con la finalidad de la contratación</t>
        </r>
      </text>
    </comment>
    <comment ref="C2055" authorId="2" shapeId="0" xr:uid="{2AFAFC17-2BB8-4EA7-864D-7B1DE3D1F69D}">
      <text>
        <r>
          <rPr>
            <sz val="11"/>
            <color theme="1"/>
            <rFont val="Calibri"/>
            <family val="2"/>
            <scheme val="minor"/>
          </rPr>
          <t>Seleccionar un valor del listado</t>
        </r>
      </text>
    </comment>
    <comment ref="D2055" authorId="2" shapeId="0" xr:uid="{23A9B65D-3132-4FE5-BD8C-FC0FC443105D}">
      <text>
        <r>
          <rPr>
            <sz val="11"/>
            <color theme="1"/>
            <rFont val="Calibri"/>
            <family val="2"/>
            <scheme val="minor"/>
          </rPr>
          <t>Seleccione el tipo de procedimiento</t>
        </r>
      </text>
    </comment>
    <comment ref="E2055" authorId="2" shapeId="0" xr:uid="{F9E169D9-6802-4932-9D3E-0E83C086A229}">
      <text>
        <r>
          <rPr>
            <sz val="11"/>
            <color theme="1"/>
            <rFont val="Calibri"/>
            <family val="2"/>
            <scheme val="minor"/>
          </rPr>
          <t>Seleccione un valor de la lista</t>
        </r>
      </text>
    </comment>
    <comment ref="F2055" authorId="2" shapeId="0" xr:uid="{06412CB5-0BAD-41E2-B895-E39A10C6E25F}">
      <text>
        <r>
          <rPr>
            <sz val="11"/>
            <color theme="1"/>
            <rFont val="Calibri"/>
            <family val="2"/>
            <scheme val="minor"/>
          </rPr>
          <t>Introduzca el código SNIP</t>
        </r>
      </text>
    </comment>
    <comment ref="C2056" authorId="2" shapeId="0" xr:uid="{093AF9E9-DC0F-4D9A-B487-FF1816BEA37B}">
      <text>
        <r>
          <rPr>
            <sz val="11"/>
            <color theme="1"/>
            <rFont val="Calibri"/>
            <family val="2"/>
            <scheme val="minor"/>
          </rPr>
          <t>Introduzca la fecha de inicio del proceso, en formato dd-mm-aaaa</t>
        </r>
      </text>
    </comment>
    <comment ref="F2056" authorId="2" shapeId="0" xr:uid="{3C01CB39-2865-41A9-960F-BEB9C1F1BC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7" authorId="2" shapeId="0" xr:uid="{416B8677-F1D0-4A31-BDA8-7ABC2699D544}">
      <text/>
    </comment>
    <comment ref="C2058" authorId="2" shapeId="0" xr:uid="{1F294A6A-E320-4DAB-8824-5716E3101CCD}">
      <text>
        <r>
          <rPr>
            <sz val="11"/>
            <color theme="1"/>
            <rFont val="Calibri"/>
            <family val="2"/>
            <scheme val="minor"/>
          </rPr>
          <t>Introduzca la fecha prevista de adjudicación, en formato dd-mm-aaaa</t>
        </r>
      </text>
    </comment>
    <comment ref="F2058" authorId="2" shapeId="0" xr:uid="{409DD9B7-682A-4008-8E72-6D0DA88D27D8}">
      <text/>
    </comment>
    <comment ref="F2059" authorId="2" shapeId="0" xr:uid="{87904E12-9024-43CE-B97F-923D236A4431}">
      <text/>
    </comment>
    <comment ref="A2061" authorId="2" shapeId="0" xr:uid="{BF72FA8A-EBEA-463F-9F77-21125B67E11D}">
      <text>
        <r>
          <rPr>
            <sz val="11"/>
            <color theme="1"/>
            <rFont val="Calibri"/>
            <family val="2"/>
            <scheme val="minor"/>
          </rPr>
          <t>Introduzca un codigo UNSPSC</t>
        </r>
      </text>
    </comment>
    <comment ref="B2061" authorId="2" shapeId="0" xr:uid="{8EA14C14-C789-49F7-8692-B7B674FA5F7F}">
      <text>
        <r>
          <rPr>
            <sz val="11"/>
            <color theme="1"/>
            <rFont val="Calibri"/>
            <family val="2"/>
            <scheme val="minor"/>
          </rPr>
          <t>Descripción calculada automáticamente a partir de código del artículo</t>
        </r>
      </text>
    </comment>
    <comment ref="C2061" authorId="2" shapeId="0" xr:uid="{7A78FBE2-0F8E-4FE9-8A1D-BB42BC714904}">
      <text>
        <r>
          <rPr>
            <sz val="11"/>
            <color theme="1"/>
            <rFont val="Calibri"/>
            <family val="2"/>
            <scheme val="minor"/>
          </rPr>
          <t>Seleccione un valor de la lista</t>
        </r>
      </text>
    </comment>
    <comment ref="D2061" authorId="2" shapeId="0" xr:uid="{FF0D16B6-D0BA-43CE-90B9-3D2A5DE44E8A}">
      <text>
        <r>
          <rPr>
            <sz val="11"/>
            <color theme="1"/>
            <rFont val="Calibri"/>
            <family val="2"/>
            <scheme val="minor"/>
          </rPr>
          <t>Introduzca un número con dos decimales como máximo. Debe ser igual o mayor a la "Cantidad Real Consumida"</t>
        </r>
      </text>
    </comment>
    <comment ref="E2061" authorId="2" shapeId="0" xr:uid="{E48B7DB0-7A21-4F5A-9094-54873DA0F01A}">
      <text>
        <r>
          <rPr>
            <sz val="11"/>
            <color theme="1"/>
            <rFont val="Calibri"/>
            <family val="2"/>
            <scheme val="minor"/>
          </rPr>
          <t>Introduzca un número con dos decimales como máximo</t>
        </r>
      </text>
    </comment>
    <comment ref="F2061" authorId="2" shapeId="0" xr:uid="{35ABB411-4094-412A-B69E-CBE20D119CF8}">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<sst xmlns="http://schemas.openxmlformats.org/spreadsheetml/2006/main" count="25259" uniqueCount="18890">
  <si>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</si>
  <si>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</si>
  <si>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</si>
  <si>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</si>
  <si>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</si>
  <si>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</si>
  <si>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</si>
  <si>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</si>
  <si>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</si>
  <si>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</si>
  <si>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</si>
  <si>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</si>
  <si>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</si>
  <si>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</si>
  <si>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</si>
  <si>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</si>
  <si>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</si>
  <si>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</si>
  <si>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</si>
  <si>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</si>
  <si>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</si>
  <si>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</si>
  <si>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</si>
  <si>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</si>
  <si>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</si>
  <si>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</si>
  <si>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</si>
  <si>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</si>
  <si>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</si>
  <si>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</si>
  <si>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</si>
  <si>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</si>
  <si>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</si>
  <si>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</si>
  <si>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</si>
  <si>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</si>
  <si>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</si>
  <si>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</si>
  <si>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</si>
  <si>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</si>
  <si>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</si>
  <si>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</si>
  <si>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</si>
  <si>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</si>
  <si>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</si>
  <si>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</si>
  <si>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</si>
  <si>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</si>
  <si>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</si>
  <si>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</si>
  <si>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</si>
  <si>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</si>
  <si>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</si>
  <si>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</si>
  <si>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</si>
  <si>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</si>
  <si>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</si>
  <si>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</si>
  <si>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</si>
  <si>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</si>
  <si>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</si>
  <si>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</si>
  <si>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</si>
  <si>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</si>
  <si>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</si>
  <si>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</si>
  <si>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</si>
  <si>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</si>
  <si>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</si>
  <si>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</si>
  <si>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</si>
  <si>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</si>
  <si>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</si>
  <si>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</si>
  <si>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</si>
  <si>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</si>
  <si>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</si>
  <si>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</si>
  <si>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</si>
  <si>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</si>
  <si>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</si>
  <si>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</si>
  <si>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</si>
  <si>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</si>
  <si>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</si>
  <si>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</si>
  <si>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</si>
  <si>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</si>
  <si>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</si>
  <si>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</si>
  <si>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</si>
  <si>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</si>
  <si>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</si>
  <si>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</si>
  <si>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</si>
  <si>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</si>
  <si>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</si>
  <si>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</si>
  <si>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</si>
  <si>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</si>
  <si>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</si>
  <si>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</si>
  <si>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</si>
  <si>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</si>
  <si>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</si>
  <si>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</si>
  <si>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</si>
  <si>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</si>
  <si>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</si>
  <si>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</si>
  <si>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</si>
  <si>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</si>
  <si>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</si>
  <si>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</si>
  <si>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</si>
  <si>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</si>
  <si>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</si>
  <si>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</si>
  <si>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</si>
  <si>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</si>
  <si>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</si>
  <si>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</si>
  <si>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</si>
  <si>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</si>
  <si>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</si>
  <si>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</si>
  <si>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</si>
  <si>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</si>
  <si>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</si>
  <si>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</si>
  <si>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</si>
  <si>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</si>
  <si>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</si>
  <si>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</si>
  <si>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</si>
  <si>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</si>
  <si>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</si>
  <si>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</si>
  <si>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</si>
  <si>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</si>
  <si>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</si>
  <si>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</si>
  <si>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</si>
  <si>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</si>
  <si>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</si>
  <si>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</si>
  <si>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</si>
  <si>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</si>
  <si>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</si>
  <si>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</si>
  <si>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</si>
  <si>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</si>
  <si>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</si>
  <si>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</si>
  <si>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</si>
  <si>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</si>
  <si>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</si>
  <si>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</si>
  <si>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</si>
  <si>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</si>
  <si>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</si>
  <si>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</si>
  <si>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</si>
  <si>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</si>
  <si>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</si>
  <si>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</si>
  <si>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</si>
  <si>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</si>
  <si>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</si>
  <si>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</si>
  <si>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</si>
  <si>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</si>
  <si>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</si>
  <si>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</si>
  <si>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</si>
  <si>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</si>
  <si>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</si>
  <si>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</si>
  <si>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</si>
  <si>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</si>
  <si>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</si>
  <si>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</si>
  <si>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</si>
  <si>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</si>
  <si>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</si>
  <si>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</si>
  <si>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</si>
  <si>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</si>
  <si>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</si>
  <si>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</si>
  <si>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</si>
  <si>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</si>
  <si>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</si>
  <si>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</si>
  <si>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</si>
  <si>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</si>
  <si>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</si>
  <si>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</si>
  <si>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</si>
  <si>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</si>
  <si>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</si>
  <si>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</si>
  <si>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</si>
  <si>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</si>
  <si>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</si>
  <si>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</si>
  <si>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</si>
  <si>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</si>
  <si>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</si>
  <si>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</si>
  <si>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</si>
  <si>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</si>
  <si>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</si>
  <si>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</si>
  <si>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</si>
  <si>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</si>
  <si>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</si>
  <si>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</si>
  <si>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</si>
  <si>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</si>
  <si>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</si>
  <si>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</si>
  <si>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</si>
  <si>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</si>
  <si>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</si>
  <si>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</si>
  <si>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</si>
  <si>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</si>
  <si>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</si>
  <si>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</si>
  <si>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</si>
  <si>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</si>
  <si>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</si>
  <si>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</si>
  <si>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</si>
  <si>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</si>
  <si>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</si>
  <si>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</si>
  <si>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</si>
  <si>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</si>
  <si>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</si>
  <si>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</si>
  <si>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</si>
  <si>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</si>
  <si>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</si>
  <si>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</si>
  <si>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</si>
  <si>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</si>
  <si>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</si>
  <si>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</si>
  <si>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</si>
  <si>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</si>
  <si>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</si>
  <si>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</si>
  <si>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</si>
  <si>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</si>
  <si>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</si>
  <si>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</si>
  <si>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</si>
  <si>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</si>
  <si>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</si>
  <si>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</si>
  <si>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</si>
  <si>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</si>
  <si>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</si>
  <si>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</si>
  <si>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</si>
  <si>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</si>
  <si>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</si>
  <si>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</si>
  <si>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</si>
  <si>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</si>
  <si>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</si>
  <si>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</si>
  <si>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</si>
  <si>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</si>
  <si>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</si>
  <si>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</si>
  <si>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</si>
  <si>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</si>
  <si>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</si>
  <si>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</si>
  <si>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</si>
  <si>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</si>
  <si>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</si>
  <si>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</si>
  <si>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</si>
  <si>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</si>
  <si>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</si>
  <si>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</si>
  <si>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</si>
  <si>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</si>
  <si>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</si>
  <si>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</si>
  <si>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</si>
  <si>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</si>
  <si>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</si>
  <si>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</si>
  <si>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</si>
  <si>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</si>
  <si>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</si>
  <si>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</si>
  <si>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</si>
  <si>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</si>
  <si>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</si>
  <si>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</si>
  <si>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</si>
  <si>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</si>
  <si>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</si>
  <si>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</si>
  <si>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</si>
  <si>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</si>
  <si>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</si>
  <si>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</si>
  <si>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</si>
  <si>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</si>
  <si>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</si>
  <si>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</si>
  <si>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</si>
  <si>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</si>
  <si>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</si>
  <si>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</si>
  <si>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</si>
  <si>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</si>
  <si>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</si>
  <si>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</si>
  <si>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</si>
  <si>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</si>
  <si>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</si>
  <si>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</si>
  <si>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</si>
  <si>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</si>
  <si>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</si>
  <si>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</si>
  <si>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</si>
  <si>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</si>
  <si>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</si>
  <si>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</si>
  <si>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</si>
  <si>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</si>
  <si>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</si>
  <si>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</si>
  <si>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</si>
  <si>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</si>
  <si>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</si>
  <si>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</si>
  <si>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</si>
  <si>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</si>
  <si>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</si>
  <si>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</si>
  <si>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</si>
  <si>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</si>
  <si>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</si>
  <si>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</si>
  <si>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</si>
  <si>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</si>
  <si>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</si>
  <si>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</si>
  <si>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</si>
  <si>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</si>
  <si>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</si>
  <si>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</si>
  <si>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</si>
  <si>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</si>
  <si>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</si>
  <si>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</si>
  <si>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</si>
  <si>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</si>
  <si>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</si>
  <si>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</si>
  <si>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</si>
  <si>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</si>
  <si>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</si>
  <si>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</si>
  <si>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</si>
  <si>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</si>
  <si>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</si>
  <si>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</si>
  <si>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</si>
  <si>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</si>
  <si>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</si>
  <si>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</si>
  <si>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</si>
  <si>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</si>
  <si>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</si>
  <si>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</si>
  <si>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</si>
  <si>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</si>
  <si>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</si>
  <si>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</si>
  <si>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</si>
  <si>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</si>
  <si>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</si>
  <si>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</si>
  <si>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</si>
  <si>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</si>
  <si>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</si>
  <si>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</si>
  <si>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</si>
  <si>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</si>
  <si>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</si>
  <si>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</si>
  <si>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</si>
  <si>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</si>
  <si>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</si>
  <si>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</si>
  <si>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</si>
  <si>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</si>
  <si>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</si>
  <si>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</si>
  <si>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</si>
  <si>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</si>
  <si>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</si>
  <si>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</si>
  <si>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</si>
  <si>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</si>
  <si>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</si>
  <si>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</si>
  <si>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</si>
  <si>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</si>
  <si>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</si>
  <si>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</si>
  <si>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</si>
  <si>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</si>
  <si>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</si>
  <si>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</si>
  <si>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</si>
  <si>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</si>
  <si>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</si>
  <si>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</si>
  <si>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</si>
  <si>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</si>
  <si>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</si>
  <si>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</si>
  <si>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</si>
  <si>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</si>
  <si>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</si>
  <si>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</si>
  <si>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</si>
  <si>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</si>
  <si>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</si>
  <si>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</si>
  <si>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</si>
  <si>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</si>
  <si>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</si>
  <si>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</si>
  <si>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</si>
  <si>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</si>
  <si>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</si>
  <si>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</si>
  <si>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</si>
  <si>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</si>
  <si>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</si>
  <si>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</si>
  <si>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</si>
  <si>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</si>
  <si>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</si>
  <si>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</si>
  <si>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</si>
  <si>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</si>
  <si>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</si>
  <si>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</si>
  <si>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</si>
  <si>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</si>
  <si>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</si>
  <si>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</si>
  <si>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</si>
  <si>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</si>
  <si>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</si>
  <si>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</si>
  <si>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</si>
  <si>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</si>
  <si>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</si>
  <si>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</si>
  <si>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</si>
  <si>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</si>
  <si>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</si>
  <si>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</si>
  <si>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</si>
  <si>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</si>
  <si>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</si>
  <si>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</si>
  <si>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</si>
  <si>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</si>
  <si>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</si>
  <si>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</si>
  <si>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</si>
  <si>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</si>
  <si>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</si>
  <si>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</si>
  <si>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</si>
  <si>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</si>
  <si>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</si>
  <si>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</si>
  <si>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</si>
  <si>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</si>
  <si>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</si>
  <si>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</si>
  <si>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</si>
  <si>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</si>
  <si>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</si>
  <si>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</si>
  <si>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</si>
  <si>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</si>
  <si>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</si>
  <si>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</si>
  <si>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</si>
  <si>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</si>
  <si>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</si>
  <si>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</si>
  <si>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</si>
  <si>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</si>
  <si>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</si>
  <si>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</si>
  <si>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</si>
  <si>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</si>
  <si>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</si>
  <si>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</si>
  <si>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</si>
  <si>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</si>
  <si>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</si>
  <si>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</si>
  <si>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</si>
  <si>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</si>
  <si>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</si>
  <si>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</si>
  <si>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</si>
  <si>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</si>
  <si>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</si>
  <si>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</si>
  <si>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</si>
  <si>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</si>
  <si>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</si>
  <si>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</si>
  <si>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</si>
  <si>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</si>
  <si>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</si>
  <si>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</si>
  <si>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</si>
  <si>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</si>
  <si>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</si>
  <si>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</si>
  <si>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</si>
  <si>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</si>
  <si>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</si>
  <si>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</si>
  <si>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</si>
  <si>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</si>
  <si>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</si>
  <si>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</si>
  <si>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</si>
  <si>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</si>
  <si>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</si>
  <si>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</si>
  <si>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</si>
  <si>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</si>
  <si>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</si>
  <si>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</si>
  <si>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</si>
  <si>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</si>
  <si>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</si>
  <si>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</si>
  <si>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</si>
  <si>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</si>
  <si>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</si>
  <si>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</si>
  <si>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</si>
  <si>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</si>
  <si>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</si>
  <si>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</si>
  <si>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</si>
  <si>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</si>
  <si>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</si>
  <si>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</si>
  <si>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</si>
  <si>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</si>
  <si>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</si>
  <si>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</si>
  <si>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</si>
  <si>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</si>
  <si>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</si>
  <si>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</si>
  <si>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</si>
  <si>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</si>
  <si>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</si>
  <si>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</si>
  <si>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</si>
  <si>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</si>
  <si>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</si>
  <si>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</si>
  <si>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</si>
  <si>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</si>
  <si>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</si>
  <si>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</si>
  <si>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</si>
  <si>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</si>
  <si>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</si>
  <si>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</si>
  <si>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</si>
  <si>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</si>
  <si>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</si>
  <si>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</si>
  <si>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</si>
  <si>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</si>
  <si>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</si>
  <si>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</si>
  <si>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</si>
  <si>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</si>
  <si>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</si>
  <si>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</si>
  <si>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</si>
  <si>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</si>
  <si>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</si>
  <si>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</si>
  <si>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</si>
  <si>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</si>
  <si>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</si>
  <si>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</si>
  <si>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</si>
  <si>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</si>
  <si>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</si>
  <si>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</si>
  <si>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</si>
  <si>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</si>
  <si>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</si>
  <si>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</si>
  <si>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</si>
  <si>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</si>
  <si>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</si>
  <si>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</si>
  <si>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</si>
  <si>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</si>
  <si>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</si>
  <si>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</si>
  <si>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</si>
  <si>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</si>
  <si>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</si>
  <si>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</si>
  <si>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</si>
  <si>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</si>
  <si>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</si>
  <si>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</si>
  <si>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</si>
  <si>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</si>
  <si>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</si>
  <si>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</si>
  <si>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</si>
  <si>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</si>
  <si>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</si>
  <si>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</si>
  <si>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</si>
  <si>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</si>
  <si>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</si>
  <si>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</si>
  <si>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</si>
  <si>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</si>
  <si>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</si>
  <si>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</si>
  <si>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</si>
  <si>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</si>
  <si>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</si>
  <si>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</si>
  <si>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</si>
  <si>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</si>
  <si>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</si>
  <si>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</si>
  <si>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</si>
  <si>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</si>
  <si>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</si>
  <si>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</si>
  <si>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</si>
  <si>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</si>
  <si>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</si>
  <si>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</si>
  <si>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</si>
  <si>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</si>
  <si>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</si>
  <si>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</si>
  <si>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</si>
  <si>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</si>
  <si>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</si>
  <si>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</si>
  <si>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</si>
  <si>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</si>
  <si>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</si>
  <si>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</si>
  <si>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</si>
  <si>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</si>
  <si>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</si>
  <si>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</si>
  <si>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</si>
  <si>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</si>
  <si>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</si>
  <si>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</si>
  <si>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</si>
  <si>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</si>
  <si>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</si>
  <si>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</si>
  <si>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</si>
  <si>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</si>
  <si>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</si>
  <si>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</si>
  <si>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</si>
  <si>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</si>
  <si>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</si>
  <si>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</si>
  <si>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</si>
  <si>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</si>
  <si>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</si>
  <si>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</si>
  <si>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</si>
  <si>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</si>
  <si>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</si>
  <si>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</si>
  <si>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</si>
  <si>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</si>
  <si>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</si>
  <si>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</si>
  <si>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</si>
  <si>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</si>
  <si>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</si>
  <si>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</si>
  <si>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</si>
  <si>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</si>
  <si>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</si>
  <si>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</si>
  <si>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</si>
  <si>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</si>
  <si>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</si>
  <si>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</si>
  <si>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</si>
  <si>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</si>
  <si>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</si>
  <si>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</si>
  <si>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</si>
  <si>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</si>
  <si>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</si>
  <si>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</si>
  <si>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</si>
  <si>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</si>
  <si>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</si>
  <si>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</si>
  <si>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</si>
  <si>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</si>
  <si>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</si>
  <si>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</si>
  <si>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</si>
  <si>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</si>
  <si>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</si>
  <si>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</si>
  <si>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</si>
  <si>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</si>
  <si>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</si>
  <si>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</si>
  <si>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</si>
  <si>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</si>
  <si>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</si>
  <si>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</si>
  <si>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</si>
  <si>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</si>
  <si>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</si>
  <si>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</si>
  <si>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</si>
  <si>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</si>
  <si>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</si>
  <si>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</si>
  <si>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</si>
  <si>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</si>
  <si>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</si>
  <si>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</si>
  <si>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</si>
  <si>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</si>
  <si>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</si>
  <si>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</si>
  <si>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</si>
  <si>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</si>
  <si>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</si>
  <si>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</si>
  <si>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</si>
  <si>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</si>
  <si>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</si>
  <si>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</si>
  <si>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</si>
  <si>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</si>
  <si>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</si>
  <si>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</si>
  <si>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</si>
  <si>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</si>
  <si>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</si>
  <si>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</si>
  <si>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</si>
  <si>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</si>
  <si>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</si>
  <si>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</si>
  <si>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</si>
  <si>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</si>
  <si>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</si>
  <si>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</si>
  <si>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</si>
  <si>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</si>
  <si>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</si>
  <si>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</si>
  <si>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</si>
  <si>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</si>
  <si>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</si>
  <si>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</si>
  <si>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</si>
  <si>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</si>
  <si>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</si>
  <si>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</si>
  <si>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</si>
  <si>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</si>
  <si>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</si>
  <si>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</si>
  <si>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</si>
  <si>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</si>
  <si>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</si>
  <si>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</si>
  <si>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</si>
  <si>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</si>
  <si>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</si>
  <si>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</si>
  <si>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</si>
  <si>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</si>
  <si>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</si>
  <si>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</si>
  <si>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</si>
  <si>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</si>
  <si>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</si>
  <si>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</si>
  <si>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</si>
  <si>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</si>
  <si>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</si>
  <si>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</si>
  <si>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</si>
  <si>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</si>
  <si>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</si>
  <si>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</si>
  <si>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</si>
  <si>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</si>
  <si>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</si>
  <si>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</si>
  <si>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</si>
  <si>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</si>
  <si>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</si>
  <si>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</si>
  <si>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</si>
  <si>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</si>
  <si>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</si>
  <si>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</si>
  <si>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</si>
  <si>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</si>
  <si>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</si>
  <si>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</si>
  <si>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</si>
  <si>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</si>
  <si>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</si>
  <si>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</si>
  <si>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</si>
  <si>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</si>
  <si>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</si>
  <si>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</si>
  <si>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</si>
  <si>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</si>
  <si>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</si>
  <si>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</si>
  <si>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</si>
  <si>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</si>
  <si>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</si>
  <si>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</si>
  <si>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</si>
  <si>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</si>
  <si>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</si>
  <si>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</si>
  <si>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</si>
  <si>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</si>
  <si>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</si>
  <si>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</si>
  <si>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</si>
  <si>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</si>
  <si>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</si>
  <si>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</si>
  <si>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</si>
  <si>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</si>
  <si>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</si>
  <si>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</si>
  <si>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</si>
  <si>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</si>
  <si>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</si>
  <si>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</si>
  <si>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</si>
  <si>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</si>
  <si>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</si>
  <si>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</si>
  <si>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</si>
  <si>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</si>
  <si>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</si>
  <si>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</si>
  <si>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</si>
  <si>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</si>
  <si>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</si>
  <si>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</si>
  <si>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</si>
  <si>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</si>
  <si>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</si>
  <si>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</si>
  <si>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</si>
  <si>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</si>
  <si>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</si>
  <si>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</si>
  <si>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</si>
  <si>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</si>
  <si>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</si>
  <si>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</si>
  <si>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</si>
  <si>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</si>
  <si>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</si>
  <si>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</si>
  <si>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</si>
  <si>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</si>
  <si>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</si>
  <si>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</si>
  <si>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</si>
  <si>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</si>
  <si>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</si>
  <si>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</si>
  <si>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</si>
  <si>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</si>
  <si>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</si>
  <si>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</si>
  <si>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</si>
  <si>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</si>
  <si>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</si>
  <si>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</si>
  <si>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</si>
  <si>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</si>
  <si>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</si>
  <si>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</si>
  <si>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</si>
  <si>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</si>
  <si>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</si>
  <si>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</si>
  <si>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</si>
  <si>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</si>
  <si>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</si>
  <si>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</si>
  <si>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</si>
  <si>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</si>
  <si>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</si>
  <si>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</si>
  <si>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</si>
  <si>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</si>
  <si>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</si>
  <si>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</si>
  <si>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</si>
  <si>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</si>
  <si>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</si>
  <si>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</si>
  <si>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</si>
  <si>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</si>
  <si>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</si>
  <si>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</si>
  <si>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</si>
  <si>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</si>
  <si>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</si>
  <si>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</si>
  <si>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</si>
  <si>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</si>
  <si>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</si>
  <si>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</si>
  <si>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</si>
  <si>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</si>
  <si>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</si>
  <si>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</si>
  <si>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</si>
  <si>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</si>
  <si>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</si>
  <si>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</si>
  <si>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</si>
  <si>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</si>
  <si>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</si>
  <si>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</si>
  <si>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</si>
  <si>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</si>
  <si>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</si>
  <si>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</si>
  <si>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</si>
  <si>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</si>
  <si>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</si>
  <si>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</si>
  <si>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</si>
  <si>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</si>
  <si>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</si>
  <si>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</si>
  <si>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</si>
  <si>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</si>
  <si>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</si>
  <si>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</si>
  <si>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</si>
  <si>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</si>
  <si>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</si>
  <si>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</si>
  <si>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</si>
  <si>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</si>
  <si>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</si>
  <si>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</si>
  <si>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</si>
  <si>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</si>
  <si>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</si>
  <si>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</si>
  <si>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</si>
  <si>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</si>
  <si>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</si>
  <si>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</si>
  <si>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</si>
  <si>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</si>
  <si>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</si>
  <si>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</si>
  <si>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</si>
  <si>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</si>
  <si>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</si>
  <si>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</si>
  <si>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</si>
  <si>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</si>
  <si>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</si>
  <si>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</si>
  <si>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</si>
  <si>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</si>
  <si>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</si>
  <si>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</si>
  <si>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</si>
  <si>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</si>
  <si>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</si>
  <si>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</si>
  <si>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</si>
  <si>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</si>
  <si>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</si>
  <si>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</si>
  <si>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</si>
  <si>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</si>
  <si>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</si>
  <si>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</si>
  <si>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</si>
  <si>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</si>
  <si>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</si>
  <si>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</si>
  <si>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</si>
  <si>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</si>
  <si>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</si>
  <si>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</si>
  <si>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</si>
  <si>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</si>
  <si>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</si>
  <si>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</si>
  <si>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</si>
  <si>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</si>
  <si>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</si>
  <si>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</si>
  <si>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</si>
  <si>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</si>
  <si>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</si>
  <si>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</si>
  <si>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</si>
  <si>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</si>
  <si>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</si>
  <si>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</si>
  <si>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</si>
  <si>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</si>
  <si>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</si>
  <si>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</si>
  <si>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</si>
  <si>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</si>
  <si>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</si>
  <si>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</si>
  <si>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</si>
  <si>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</si>
  <si>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</si>
  <si>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</si>
  <si>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</si>
  <si>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</si>
  <si>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</si>
  <si>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</si>
  <si>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</si>
  <si>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</si>
  <si>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</si>
  <si>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</si>
  <si>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</si>
  <si>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</si>
  <si>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</si>
  <si>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</si>
  <si>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</si>
  <si>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</si>
  <si>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</si>
  <si>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</si>
  <si>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</si>
  <si>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</si>
  <si>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</si>
  <si>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</si>
  <si>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</si>
  <si>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</si>
  <si>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</si>
  <si>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</si>
  <si>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</si>
  <si>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</si>
  <si>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</si>
  <si>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</si>
  <si>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</si>
  <si>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</si>
  <si>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</si>
  <si>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</si>
  <si>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</si>
  <si>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</si>
  <si>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</si>
  <si>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</si>
  <si>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</si>
  <si>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</si>
  <si>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</si>
  <si>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</si>
  <si>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</si>
  <si>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</si>
  <si>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</si>
  <si>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</si>
  <si>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</si>
  <si>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</si>
  <si>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</si>
  <si>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</si>
  <si>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</si>
  <si>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</si>
  <si>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</si>
  <si>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</si>
  <si>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</si>
  <si>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</si>
  <si>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</si>
  <si>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</si>
  <si>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</si>
  <si>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</si>
  <si>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</si>
  <si>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</si>
  <si>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</si>
  <si>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</si>
  <si>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</si>
  <si>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</si>
  <si>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</si>
  <si>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</si>
  <si>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</si>
  <si>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</si>
  <si>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</si>
  <si>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</si>
  <si>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</si>
  <si>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</si>
  <si>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</si>
  <si>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</si>
  <si>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</si>
  <si>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</si>
  <si>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</si>
  <si>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</si>
  <si>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</si>
  <si>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</si>
  <si>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</si>
  <si>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</si>
  <si>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</si>
  <si>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</si>
  <si>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</si>
  <si>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</si>
  <si>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</si>
  <si>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</si>
  <si>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</si>
  <si>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</si>
  <si>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</si>
  <si>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</si>
  <si>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</si>
  <si>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</si>
  <si>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</si>
  <si>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</si>
  <si>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</si>
  <si>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</si>
  <si>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</si>
  <si>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</si>
  <si>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</si>
  <si>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</si>
  <si>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</si>
  <si>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</si>
  <si>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</si>
  <si>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</si>
  <si>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</si>
  <si>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</si>
  <si>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</si>
  <si>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</si>
  <si>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</si>
  <si>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</si>
  <si>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</si>
  <si>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</si>
  <si>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</si>
  <si>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</si>
  <si>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</si>
  <si>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</si>
  <si>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</si>
  <si>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</si>
  <si>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</si>
  <si>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</si>
  <si>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</si>
  <si>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</si>
  <si>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</si>
  <si>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</si>
  <si>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</si>
  <si>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</si>
  <si>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</si>
  <si>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</si>
  <si>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</si>
  <si>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</si>
  <si>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</si>
  <si>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</si>
  <si>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</si>
  <si>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</si>
  <si>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</si>
  <si>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</si>
  <si>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</si>
  <si>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</si>
  <si>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</si>
  <si>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</si>
  <si>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</si>
  <si>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</si>
  <si>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</si>
  <si>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</si>
  <si>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</si>
  <si>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</si>
  <si>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</si>
  <si>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</si>
  <si>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</si>
  <si>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</si>
  <si>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</si>
  <si>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</si>
  <si>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</si>
  <si>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</si>
  <si>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</si>
  <si>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</si>
  <si>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</si>
  <si>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</si>
  <si>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</si>
  <si>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</si>
  <si>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</si>
  <si>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</si>
  <si>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</si>
  <si>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</si>
  <si>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</si>
  <si>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</si>
  <si>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</si>
  <si>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</si>
  <si>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</si>
  <si>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</si>
  <si>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</si>
  <si>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</si>
  <si>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</si>
  <si>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</si>
  <si>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</si>
  <si>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</si>
  <si>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</si>
  <si>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</si>
  <si>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</si>
  <si>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</si>
  <si>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</si>
  <si>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</si>
  <si>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</si>
  <si>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</si>
  <si>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</si>
  <si>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</si>
  <si>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</si>
  <si>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</si>
  <si>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</si>
  <si>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</si>
  <si>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</si>
  <si>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</si>
  <si>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</si>
  <si>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</si>
  <si>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</si>
  <si>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</si>
  <si>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</si>
  <si>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</si>
  <si>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</si>
  <si>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</si>
  <si>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</si>
  <si>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</si>
  <si>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</si>
  <si>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</si>
  <si>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</si>
  <si>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</si>
  <si>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</si>
  <si>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</si>
  <si>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</si>
  <si>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</si>
  <si>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</si>
  <si>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</si>
  <si>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</si>
  <si>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</si>
  <si>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</si>
  <si>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</si>
  <si>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</si>
  <si>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</si>
  <si>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</si>
  <si>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</si>
  <si>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</si>
  <si>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</si>
  <si>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</si>
  <si>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</si>
  <si>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</si>
  <si>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</si>
  <si>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</si>
  <si>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</si>
  <si>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</si>
  <si>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</si>
  <si>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</si>
  <si>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</si>
  <si>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</si>
  <si>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</si>
  <si>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</si>
  <si>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</si>
  <si>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</si>
  <si>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</si>
  <si>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</si>
  <si>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</si>
  <si>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</si>
  <si>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</si>
  <si>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</si>
  <si>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</si>
  <si>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</si>
  <si>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</si>
  <si>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</si>
  <si>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</si>
  <si>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</si>
  <si>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</si>
  <si>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</si>
  <si>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</si>
  <si>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</si>
  <si>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</si>
  <si>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</si>
  <si>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</si>
  <si>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</si>
  <si>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</si>
  <si>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</si>
  <si>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</si>
  <si>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</si>
  <si>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</si>
  <si>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</si>
  <si>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</si>
  <si>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</si>
  <si>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</si>
  <si>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</si>
  <si>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</si>
  <si>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</si>
  <si>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</si>
  <si>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</si>
  <si>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</si>
  <si>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</si>
  <si>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</si>
  <si>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</si>
  <si>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</si>
  <si>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</si>
  <si>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</si>
  <si>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</si>
  <si>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</si>
  <si>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</si>
  <si>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</si>
  <si>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</si>
  <si>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</si>
  <si>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</si>
  <si>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</si>
  <si>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</si>
  <si>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</si>
  <si>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</si>
  <si>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</si>
  <si>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</si>
  <si>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</si>
  <si>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</si>
  <si>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</si>
  <si>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</si>
  <si>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</si>
  <si>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</si>
  <si>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</si>
  <si>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</si>
  <si>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</si>
  <si>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</si>
  <si>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</si>
  <si>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</si>
  <si>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</si>
  <si>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</si>
  <si>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</si>
  <si>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</si>
  <si>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</si>
  <si>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</si>
  <si>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</si>
  <si>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</si>
  <si>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</si>
  <si>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</si>
  <si>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</si>
  <si>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</si>
  <si>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</si>
  <si>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</si>
  <si>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</si>
  <si>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</si>
  <si>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</si>
  <si>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</si>
  <si>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</si>
  <si>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</si>
  <si>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</si>
  <si>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</si>
  <si>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</si>
  <si>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</si>
  <si>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</si>
  <si>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</si>
  <si>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</si>
  <si>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</si>
  <si>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</si>
  <si>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</si>
  <si>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</si>
  <si>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</si>
  <si>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</si>
  <si>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</si>
  <si>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</si>
  <si>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</si>
  <si>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</si>
  <si>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</si>
  <si>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</si>
  <si>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</si>
  <si>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</si>
  <si>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</si>
  <si>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</si>
  <si>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</si>
  <si>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</si>
  <si>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</si>
  <si>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</si>
  <si>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</si>
  <si>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</si>
  <si>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</si>
  <si>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</si>
  <si>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</si>
  <si>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</si>
  <si>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</si>
  <si>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</si>
  <si>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</si>
  <si>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</si>
  <si>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</si>
  <si>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</si>
  <si>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</si>
  <si>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</si>
  <si>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</si>
  <si>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</si>
  <si>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</si>
  <si>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</si>
  <si>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</si>
  <si>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</si>
  <si>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</si>
  <si>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</si>
  <si>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</si>
  <si>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</si>
  <si>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</si>
  <si>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</si>
  <si>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</si>
  <si>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</si>
  <si>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</si>
  <si>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</si>
  <si>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</si>
  <si>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</si>
  <si>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</si>
  <si>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</si>
  <si>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</si>
  <si>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</si>
  <si>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</si>
  <si>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</si>
  <si>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</si>
  <si>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</si>
  <si>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</si>
  <si>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</si>
  <si>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</si>
  <si>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</si>
  <si>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</si>
  <si>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</si>
  <si>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</si>
  <si>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</si>
  <si>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</si>
  <si>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</si>
  <si>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</si>
  <si>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</si>
  <si>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</si>
  <si>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</si>
  <si>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</si>
  <si>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</si>
  <si>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</si>
  <si>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</si>
  <si>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</si>
  <si>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</si>
  <si>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</si>
  <si>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</si>
  <si>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</si>
  <si>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</si>
  <si>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</si>
  <si>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</si>
  <si>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</si>
  <si>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</si>
  <si>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</si>
  <si>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</si>
  <si>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</si>
  <si>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</si>
  <si>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</si>
  <si>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</si>
  <si>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</si>
  <si>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</si>
  <si>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</si>
  <si>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</si>
  <si>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</si>
  <si>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</si>
  <si>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</si>
  <si>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</si>
  <si>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</si>
  <si>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</si>
  <si>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</si>
  <si>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</si>
  <si>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</si>
  <si>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</si>
  <si>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</si>
  <si>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</si>
  <si>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</si>
  <si>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</si>
  <si>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</si>
  <si>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</si>
  <si>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</si>
  <si>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</si>
  <si>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</si>
  <si>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</si>
  <si>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</si>
  <si>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</si>
  <si>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</si>
  <si>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</si>
  <si>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</si>
  <si>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</si>
  <si>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</si>
  <si>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</si>
  <si>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</si>
  <si>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</si>
  <si>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</si>
  <si>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</si>
  <si>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</si>
  <si>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</si>
  <si>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</si>
  <si>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</si>
  <si>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</si>
  <si>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</si>
  <si>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</si>
  <si>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</si>
  <si>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</si>
  <si>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</si>
  <si>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</si>
  <si>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</si>
  <si>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</si>
  <si>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</si>
  <si>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</si>
  <si>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</si>
  <si>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</si>
  <si>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</si>
  <si>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</si>
  <si>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</si>
  <si>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</si>
  <si>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</si>
  <si>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</si>
  <si>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</si>
  <si>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</si>
  <si>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</si>
  <si>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</si>
  <si>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</si>
  <si>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</si>
  <si>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</si>
  <si>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</si>
  <si>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</si>
  <si>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</si>
  <si>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</si>
  <si>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</si>
  <si>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</si>
  <si>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</si>
  <si>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</si>
  <si>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</si>
  <si>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</si>
  <si>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</si>
  <si>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</si>
  <si>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</si>
  <si>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</si>
  <si>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</si>
  <si>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</si>
  <si>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</si>
  <si>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</si>
  <si>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</si>
  <si>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</si>
  <si>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</si>
  <si>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</si>
  <si>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</si>
  <si>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</si>
  <si>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</si>
  <si>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</si>
  <si>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</si>
  <si>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</si>
  <si>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</si>
  <si>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</si>
  <si>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</si>
  <si>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</si>
  <si>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</si>
  <si>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</si>
  <si>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</si>
  <si>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</si>
  <si>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</si>
  <si>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</si>
  <si>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</si>
  <si>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</si>
  <si>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</si>
  <si>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</si>
  <si>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</si>
  <si>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</si>
  <si>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</si>
  <si>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</si>
  <si>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</si>
  <si>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</si>
  <si>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</si>
  <si>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</si>
  <si>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</si>
  <si>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</si>
  <si>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</si>
  <si>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</si>
  <si>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</si>
  <si>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</si>
  <si>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</si>
  <si>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</si>
  <si>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</si>
  <si>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</si>
  <si>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</si>
  <si>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</si>
  <si>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</si>
  <si>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</si>
  <si>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</si>
  <si>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</si>
  <si>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</si>
  <si>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</si>
  <si>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</si>
  <si>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</si>
  <si>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</si>
  <si>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</si>
  <si>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</si>
  <si>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</si>
  <si>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</si>
  <si>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</si>
  <si>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</si>
  <si>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</si>
  <si>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</si>
  <si>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</si>
  <si>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</si>
  <si>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</si>
  <si>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</si>
  <si>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</si>
  <si>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</si>
  <si>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</si>
  <si>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</si>
  <si>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</si>
  <si>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</si>
  <si>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</si>
  <si>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</si>
  <si>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</si>
  <si>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</si>
  <si>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</si>
  <si>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</si>
  <si>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</si>
  <si>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</si>
  <si>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</si>
  <si>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</si>
  <si>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</si>
  <si>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</si>
  <si>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</si>
  <si>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</si>
  <si>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</si>
  <si>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</si>
  <si>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</si>
  <si>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</si>
  <si>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</si>
  <si>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</si>
  <si>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</si>
  <si>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</si>
  <si>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</si>
  <si>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</si>
  <si>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</si>
  <si>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</si>
  <si>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</si>
  <si>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</si>
  <si>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</si>
  <si>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</si>
  <si>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</si>
  <si>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</si>
  <si>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</si>
  <si>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</si>
  <si>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</si>
  <si>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</si>
  <si>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</si>
  <si>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</si>
  <si>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</si>
  <si>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</si>
  <si>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</si>
  <si>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</si>
  <si>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</si>
  <si>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</si>
  <si>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</si>
  <si>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</si>
  <si>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</si>
  <si>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</si>
  <si>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</si>
  <si>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</si>
  <si>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</si>
  <si>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</si>
  <si>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</si>
  <si>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</si>
  <si>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</si>
  <si>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</si>
  <si>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</si>
  <si>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</si>
  <si>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</si>
  <si>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</si>
  <si>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</si>
  <si>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</si>
  <si>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</si>
  <si>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</si>
  <si>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</si>
  <si>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</si>
  <si>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</si>
  <si>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</si>
  <si>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</si>
  <si>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</si>
  <si>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</si>
  <si>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</si>
  <si>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</si>
  <si>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</si>
  <si>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</si>
  <si>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</si>
  <si>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</si>
  <si>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</si>
  <si>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</si>
  <si>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</si>
  <si>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</si>
  <si>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</si>
  <si>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</si>
  <si>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</si>
  <si>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</si>
  <si>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</si>
  <si>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</si>
  <si>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</si>
  <si>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</si>
  <si>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</si>
  <si>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</si>
  <si>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</si>
  <si>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</si>
  <si>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</si>
  <si>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</si>
  <si>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</si>
  <si>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</si>
  <si>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</si>
  <si>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</si>
  <si>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</si>
  <si>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</si>
  <si>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</si>
  <si>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</si>
  <si>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</si>
  <si>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</si>
  <si>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</si>
  <si>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</si>
  <si>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</si>
  <si>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</si>
  <si>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</si>
  <si>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</si>
  <si>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</si>
  <si>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</si>
  <si>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</si>
  <si>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</si>
  <si>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</si>
  <si>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</si>
  <si>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</si>
  <si>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</si>
  <si>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</si>
  <si>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</si>
  <si>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</si>
  <si>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</si>
  <si>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</si>
  <si>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</si>
  <si>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</si>
  <si>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</si>
  <si>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</si>
  <si>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</si>
  <si>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</si>
  <si>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</si>
  <si>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</si>
  <si>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</si>
  <si>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</si>
  <si>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</si>
  <si>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</si>
  <si>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</si>
  <si>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</si>
  <si>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</si>
  <si>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</si>
  <si>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</si>
  <si>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</si>
  <si>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</si>
  <si>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</si>
  <si>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</si>
  <si>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</si>
  <si>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</si>
  <si>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</si>
  <si>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</si>
  <si>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</si>
  <si>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</si>
  <si>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</si>
  <si>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</si>
  <si>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</si>
  <si>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</si>
  <si>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</si>
  <si>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</si>
  <si>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</si>
  <si>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</si>
  <si>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</si>
  <si>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</si>
  <si>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</si>
  <si>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</si>
  <si>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</si>
  <si>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</si>
  <si>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</si>
  <si>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</si>
  <si>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</si>
  <si>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</si>
  <si>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</si>
  <si>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</si>
  <si>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</si>
  <si>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</si>
  <si>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</si>
  <si>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</si>
  <si>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</si>
  <si>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</si>
  <si>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</si>
  <si>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</si>
  <si>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</si>
  <si>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</si>
  <si>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</si>
  <si>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</si>
  <si>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</si>
  <si>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</si>
  <si>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</si>
  <si>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</si>
  <si>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</si>
  <si>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</si>
  <si>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</si>
  <si>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</si>
  <si>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</si>
  <si>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</si>
  <si>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</si>
  <si>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</si>
  <si>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</si>
  <si>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</si>
  <si>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</si>
  <si>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</si>
  <si>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</si>
  <si>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</si>
  <si>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</si>
  <si>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</si>
  <si>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</si>
  <si>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</si>
  <si>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</si>
  <si>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</si>
  <si>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</si>
  <si>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</si>
  <si>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</si>
  <si>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</si>
  <si>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</si>
  <si>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</si>
  <si>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</si>
  <si>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</si>
  <si>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</si>
  <si>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</si>
  <si>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</si>
  <si>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</si>
  <si>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</si>
  <si>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</si>
  <si>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</si>
  <si>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</si>
  <si>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</si>
  <si>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</si>
  <si>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</si>
  <si>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</si>
  <si>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</si>
  <si>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</si>
  <si>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</si>
  <si>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</si>
  <si>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</si>
  <si>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</si>
  <si>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</si>
  <si>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</si>
  <si>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</si>
  <si>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</si>
  <si>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</si>
  <si>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</si>
  <si>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</si>
  <si>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</si>
  <si>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</si>
  <si>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</si>
  <si>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</si>
  <si>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</si>
  <si>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</si>
  <si>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</si>
  <si>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</si>
  <si>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</si>
  <si>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</si>
  <si>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</si>
  <si>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</si>
  <si>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</si>
  <si>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</si>
  <si>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</si>
  <si>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</si>
  <si>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</si>
  <si>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</si>
  <si>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</si>
  <si>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</si>
  <si>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</si>
  <si>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</si>
  <si>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</si>
  <si>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</si>
  <si>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</si>
  <si>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</si>
  <si>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</si>
  <si>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</si>
  <si>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</si>
  <si>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</si>
  <si>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</si>
  <si>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</si>
  <si>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</si>
  <si>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</si>
  <si>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</si>
  <si>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</si>
  <si>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</si>
  <si>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</si>
  <si>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</si>
  <si>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</si>
  <si>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</si>
  <si>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</si>
  <si>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</si>
  <si>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</si>
  <si>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</si>
  <si>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</si>
  <si>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</si>
  <si>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</si>
  <si>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</si>
  <si>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</si>
  <si>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</si>
  <si>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</si>
  <si>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</si>
  <si>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</si>
  <si>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</si>
  <si>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</si>
  <si>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</si>
  <si>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</si>
  <si>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</si>
  <si>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</si>
  <si>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</si>
  <si>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</si>
  <si>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</si>
  <si>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</si>
  <si>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</si>
  <si>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</si>
  <si>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</si>
  <si>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</si>
  <si>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</si>
  <si>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</si>
  <si>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</si>
  <si>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</si>
  <si>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</si>
  <si>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</si>
  <si>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</si>
  <si>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</si>
  <si>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</si>
  <si>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</si>
  <si>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</si>
  <si>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</si>
  <si>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</si>
  <si>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</si>
  <si>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</si>
  <si>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</si>
  <si>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</si>
  <si>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</si>
  <si>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</si>
  <si>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</si>
  <si>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</si>
  <si>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</si>
  <si>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</si>
  <si>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</si>
  <si>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</si>
  <si>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</si>
  <si>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</si>
  <si>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</si>
  <si>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</si>
  <si>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</si>
  <si>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</si>
  <si>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</si>
  <si>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</si>
  <si>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</si>
  <si>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</si>
  <si>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</si>
  <si>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</si>
  <si>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</si>
  <si>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</si>
  <si>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</si>
  <si>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</si>
  <si>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</si>
  <si>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</si>
  <si>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</si>
  <si>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</si>
  <si>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</si>
  <si>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</si>
  <si>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</si>
  <si>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</si>
  <si>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</si>
  <si>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</si>
  <si>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</si>
  <si>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</si>
  <si>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</si>
  <si>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</si>
  <si>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</si>
  <si>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</si>
  <si>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</si>
  <si>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</si>
  <si>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</si>
  <si>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</si>
  <si>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</si>
  <si>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</si>
  <si>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</si>
  <si>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</si>
  <si>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</si>
  <si>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</si>
  <si>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</si>
  <si>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</si>
  <si>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</si>
  <si>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</si>
  <si>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</si>
  <si>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</si>
  <si>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</si>
  <si>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</si>
  <si>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</si>
  <si>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</si>
  <si>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</si>
  <si>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</si>
  <si>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</si>
  <si>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</si>
  <si>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</si>
  <si>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</si>
  <si>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</si>
  <si>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</si>
  <si>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</si>
  <si>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</si>
  <si>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</si>
  <si>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</si>
  <si>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</si>
  <si>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</si>
  <si>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</si>
  <si>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</si>
  <si>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</si>
  <si>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</si>
  <si>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</si>
  <si>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</si>
  <si>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</si>
  <si>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</si>
  <si>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</si>
  <si>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</si>
  <si>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</si>
  <si>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</si>
  <si>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</si>
  <si>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</si>
  <si>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</si>
  <si>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</si>
  <si>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</si>
  <si>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</si>
  <si>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</si>
  <si>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</si>
  <si>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</si>
  <si>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</si>
  <si>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</si>
  <si>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</si>
  <si>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</si>
  <si>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</si>
  <si>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</si>
  <si>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</si>
  <si>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</si>
  <si>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</si>
  <si>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</si>
  <si>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</si>
  <si>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</si>
  <si>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</si>
  <si>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</si>
  <si>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</si>
  <si>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</si>
  <si>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</si>
  <si>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</si>
  <si>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</si>
  <si>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</si>
  <si>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</si>
  <si>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</si>
  <si>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</si>
  <si>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</si>
  <si>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</si>
  <si>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</si>
  <si>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</si>
  <si>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</si>
  <si>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</si>
  <si>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</si>
  <si>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</si>
  <si>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</si>
  <si>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</si>
  <si>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</si>
  <si>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</si>
  <si>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</si>
  <si>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</si>
  <si>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</si>
  <si>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</si>
  <si>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</si>
  <si>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</si>
  <si>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</si>
  <si>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</si>
  <si>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</si>
  <si>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</si>
  <si>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</si>
  <si>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</si>
  <si>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</si>
  <si>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</si>
  <si>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</si>
  <si>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</si>
  <si>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</si>
  <si>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</si>
  <si>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</si>
  <si>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</si>
  <si>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</si>
  <si>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</si>
  <si>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</si>
  <si>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</si>
  <si>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</si>
  <si>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</si>
  <si>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</si>
  <si>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</si>
  <si>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</si>
  <si>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</si>
  <si>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</si>
  <si>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</si>
  <si>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</si>
  <si>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</si>
  <si>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</si>
  <si>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</si>
  <si>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</si>
  <si>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</si>
  <si>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</si>
  <si>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</si>
  <si>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</si>
  <si>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</si>
  <si>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</si>
  <si>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</si>
  <si>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</si>
  <si>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</si>
  <si>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</si>
  <si>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</si>
  <si>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</si>
  <si>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</si>
  <si>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</si>
  <si>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</si>
  <si>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</si>
  <si>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</si>
  <si>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</si>
  <si>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</si>
  <si>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</si>
  <si>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</si>
  <si>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</si>
  <si>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</si>
  <si>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</si>
  <si>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</si>
  <si>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</si>
  <si>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</si>
  <si>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</si>
  <si>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</si>
  <si>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</si>
  <si>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</si>
  <si>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</si>
  <si>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</si>
  <si>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</si>
  <si>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</si>
  <si>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</si>
  <si>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</si>
  <si>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</si>
  <si>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</si>
  <si>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</si>
  <si>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</si>
  <si>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</si>
  <si>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</si>
  <si>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</si>
  <si>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</si>
  <si>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</si>
  <si>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</si>
  <si>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</si>
  <si>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</si>
  <si>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</si>
  <si>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</si>
  <si>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</si>
  <si>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</si>
  <si>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</si>
  <si>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</si>
  <si>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</si>
  <si>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</si>
  <si>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</si>
  <si>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</si>
  <si>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</si>
  <si>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</si>
  <si>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</si>
  <si>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</si>
  <si>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</si>
  <si>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</si>
  <si>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</si>
  <si>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</si>
  <si>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</si>
  <si>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</si>
  <si>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</si>
  <si>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</si>
  <si>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</si>
  <si>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</si>
  <si>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</si>
  <si>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</si>
  <si>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</si>
  <si>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</si>
  <si>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</si>
  <si>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</si>
  <si>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</si>
  <si>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</si>
  <si>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</si>
  <si>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</si>
  <si>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</si>
  <si>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</si>
  <si>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</si>
  <si>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</si>
  <si>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</si>
  <si>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</si>
  <si>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</si>
  <si>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</si>
  <si>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</si>
  <si>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</si>
  <si>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</si>
  <si>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</si>
  <si>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</si>
  <si>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</si>
  <si>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</si>
  <si>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</si>
  <si>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</si>
  <si>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</si>
  <si>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</si>
  <si>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</si>
  <si>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</si>
  <si>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</si>
  <si>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</si>
  <si>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</si>
  <si>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</si>
  <si>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</si>
  <si>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</si>
  <si>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</si>
  <si>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</si>
  <si>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</si>
  <si>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</si>
  <si>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</si>
  <si>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</si>
  <si>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</si>
  <si>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</si>
  <si>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</si>
  <si>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</si>
  <si>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</si>
  <si>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</si>
  <si>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</si>
  <si>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</si>
  <si>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</si>
  <si>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</si>
  <si>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</si>
  <si>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</si>
  <si>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</si>
  <si>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</si>
  <si>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</si>
  <si>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</si>
  <si>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</si>
  <si>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</si>
  <si>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</si>
  <si>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</si>
  <si>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</si>
  <si>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</si>
  <si>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</si>
  <si>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</si>
  <si>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</si>
  <si>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</si>
  <si>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</si>
  <si>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</si>
  <si>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</si>
  <si>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</si>
  <si>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</si>
  <si>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</si>
  <si>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</si>
  <si>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</si>
  <si>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</si>
  <si>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</si>
  <si>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</si>
  <si>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</si>
  <si>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</si>
  <si>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</si>
  <si>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</si>
  <si>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</si>
  <si>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</si>
  <si>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</si>
  <si>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</si>
  <si>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</si>
  <si>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</si>
  <si>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</si>
  <si>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</si>
  <si>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</si>
  <si>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</si>
  <si>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</si>
  <si>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</si>
  <si>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</si>
  <si>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</si>
  <si>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</si>
  <si>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</si>
  <si>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</si>
  <si>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</si>
  <si>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</si>
  <si>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</si>
  <si>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</si>
  <si>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</si>
  <si>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</si>
  <si>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</si>
  <si>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</si>
  <si>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</si>
  <si>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</si>
  <si>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</si>
  <si>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</si>
  <si>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</si>
  <si>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</si>
  <si>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</si>
  <si>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</si>
  <si>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</si>
  <si>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</si>
  <si>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</si>
  <si>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</si>
  <si>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</si>
  <si>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</si>
  <si>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</si>
  <si>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</si>
  <si>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</si>
  <si>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</si>
  <si>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</si>
  <si>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</si>
  <si>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</si>
  <si>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</si>
  <si>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</si>
  <si>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</si>
  <si>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</si>
  <si>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</si>
  <si>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</si>
  <si>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</si>
  <si>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</si>
  <si>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</si>
  <si>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</si>
  <si>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</si>
  <si>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</si>
  <si>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</si>
  <si>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</si>
  <si>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</si>
  <si>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</si>
  <si>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</si>
  <si>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</si>
  <si>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</si>
  <si>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</si>
  <si>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</si>
  <si>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</si>
  <si>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</si>
  <si>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</si>
  <si>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</si>
  <si>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</si>
  <si>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</si>
  <si>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</si>
  <si>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</si>
  <si>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</si>
  <si>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</si>
  <si>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</si>
  <si>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</si>
  <si>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</si>
  <si>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</si>
  <si>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</si>
  <si>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</si>
  <si>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</si>
  <si>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</si>
  <si>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</si>
  <si>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</si>
  <si>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</si>
  <si>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</si>
  <si>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</si>
  <si>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</si>
  <si>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</si>
  <si>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</si>
  <si>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</si>
  <si>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</si>
  <si>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</si>
  <si>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</si>
  <si>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</si>
  <si>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</si>
  <si>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</si>
  <si>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</si>
  <si>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</si>
  <si>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</si>
  <si>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</si>
  <si>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</si>
  <si>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</si>
  <si>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</si>
  <si>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</si>
  <si>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</si>
  <si>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</si>
  <si>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</si>
  <si>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</si>
  <si>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</si>
  <si>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</si>
  <si>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</si>
  <si>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</si>
  <si>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</si>
  <si>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</si>
  <si>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</si>
  <si>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</si>
  <si>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</si>
  <si>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</si>
  <si>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</si>
  <si>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</si>
  <si>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</si>
  <si>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</si>
  <si>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</si>
  <si>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</si>
  <si>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</si>
  <si>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</si>
  <si>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</si>
  <si>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</si>
  <si>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</si>
  <si>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</si>
  <si>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</si>
  <si>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</si>
  <si>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</si>
  <si>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</si>
  <si>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</si>
  <si>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</si>
  <si>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</si>
  <si>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</si>
  <si>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</si>
  <si>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</si>
  <si>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</si>
  <si>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</si>
  <si>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</si>
  <si>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</si>
  <si>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</si>
  <si>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</si>
  <si>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</si>
  <si>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</si>
  <si>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</si>
  <si>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</si>
  <si>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</si>
  <si>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</si>
  <si>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</si>
  <si>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</si>
  <si>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</si>
  <si>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</si>
  <si>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</si>
  <si>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</si>
  <si>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</si>
  <si>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</si>
  <si>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</si>
  <si>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</si>
  <si>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</si>
  <si>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</si>
  <si>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</si>
  <si>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</si>
  <si>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</si>
  <si>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</si>
  <si>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</si>
  <si>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</si>
  <si>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</si>
  <si>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</si>
  <si>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</si>
  <si>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</si>
  <si>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</si>
  <si>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</si>
  <si>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</si>
  <si>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</si>
  <si>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</si>
  <si>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</si>
  <si>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</si>
  <si>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</si>
  <si>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</si>
  <si>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</si>
  <si>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</si>
  <si>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</si>
  <si>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</si>
  <si>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</si>
  <si>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</si>
  <si>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</si>
  <si>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</si>
  <si>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</si>
  <si>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</si>
  <si>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</si>
  <si>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</si>
  <si>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</si>
  <si>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</si>
  <si>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</si>
  <si>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</si>
  <si>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</si>
  <si>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</si>
  <si>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</si>
  <si>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</si>
  <si>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</si>
  <si>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</si>
  <si>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</si>
  <si>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</si>
  <si>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</si>
  <si>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</si>
  <si>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</si>
  <si>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</si>
  <si>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</si>
  <si>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</si>
  <si>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</si>
  <si>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</si>
  <si>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</si>
  <si>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</si>
  <si>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</si>
  <si>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</si>
  <si>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</si>
  <si>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</si>
  <si>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</si>
  <si>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</si>
  <si>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</si>
  <si>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</si>
  <si>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</si>
  <si>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</si>
  <si>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</si>
  <si>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</si>
  <si>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</si>
  <si>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</si>
  <si>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</si>
  <si>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</si>
  <si>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</si>
  <si>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</si>
  <si>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</si>
  <si>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</si>
  <si>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</si>
  <si>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</si>
  <si>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</si>
  <si>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</si>
  <si>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</si>
  <si>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</si>
  <si>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</si>
  <si>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</si>
  <si>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</si>
  <si>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</si>
  <si>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</si>
  <si>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</si>
  <si>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</si>
  <si>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</si>
  <si>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</si>
  <si>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</si>
  <si>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</si>
  <si>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</si>
  <si>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</si>
  <si>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</si>
  <si>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</si>
  <si>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</si>
  <si>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</si>
  <si>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</si>
  <si>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</si>
  <si>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</si>
  <si>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</si>
  <si>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</si>
  <si>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</si>
  <si>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</si>
  <si>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</si>
  <si>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</si>
  <si>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</si>
  <si>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</si>
  <si>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</si>
  <si>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</si>
  <si>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</si>
  <si>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</si>
  <si>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</si>
  <si>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</si>
  <si>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</si>
  <si>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</si>
  <si>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</si>
  <si>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</si>
  <si>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</si>
  <si>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</si>
  <si>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</si>
  <si>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</si>
  <si>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</si>
  <si>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</si>
  <si>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</si>
  <si>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</si>
  <si>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</si>
  <si>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</si>
  <si>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</si>
  <si>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</si>
  <si>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</si>
  <si>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</si>
  <si>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</si>
  <si>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</si>
  <si>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</si>
  <si>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</si>
  <si>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</si>
  <si>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</si>
  <si>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</si>
  <si>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</si>
  <si>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</si>
  <si>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</si>
  <si>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</si>
  <si>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</si>
  <si>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</si>
  <si>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</si>
  <si>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</si>
  <si>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</si>
  <si>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</si>
  <si>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</si>
  <si>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</si>
  <si>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</si>
  <si>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</si>
  <si>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</si>
  <si>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</si>
  <si>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</si>
  <si>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</si>
  <si>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</si>
  <si>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</si>
  <si>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</si>
  <si>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</si>
  <si>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</si>
  <si>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</si>
  <si>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</si>
  <si>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</si>
  <si>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</si>
  <si>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</si>
  <si>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</si>
  <si>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</si>
  <si>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</si>
  <si>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</si>
  <si>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</si>
  <si>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</si>
  <si>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</si>
  <si>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</si>
  <si>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</si>
  <si>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</si>
  <si>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</si>
  <si>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</si>
  <si>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</si>
  <si>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</si>
  <si>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</si>
  <si>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</si>
  <si>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</si>
  <si>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</si>
  <si>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</si>
  <si>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</si>
  <si>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</si>
  <si>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</si>
  <si>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</si>
  <si>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</si>
  <si>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</si>
  <si>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</si>
  <si>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</si>
  <si>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</si>
  <si>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</si>
  <si>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</si>
  <si>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</si>
  <si>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</si>
  <si>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</si>
  <si>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</si>
  <si>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</si>
  <si>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</si>
  <si>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</si>
  <si>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</si>
  <si>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</si>
  <si>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</si>
  <si>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</si>
  <si>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</si>
  <si>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</si>
  <si>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</si>
  <si>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</si>
  <si>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</si>
  <si>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</si>
  <si>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</si>
  <si>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</si>
  <si>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</si>
  <si>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</si>
  <si>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</si>
  <si>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</si>
  <si>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</si>
  <si>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</si>
  <si>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</si>
  <si>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</si>
  <si>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</si>
  <si>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</si>
  <si>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</si>
  <si>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</si>
  <si>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</si>
  <si>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</si>
  <si>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</si>
  <si>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</si>
  <si>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</si>
  <si>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</si>
  <si>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</si>
  <si>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</si>
  <si>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</si>
  <si>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</si>
  <si>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</si>
  <si>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</si>
  <si>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</si>
  <si>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</si>
  <si>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</si>
  <si>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</si>
  <si>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</si>
  <si>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</si>
  <si>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</si>
  <si>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</si>
  <si>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</si>
  <si>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</si>
  <si>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</si>
  <si>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</si>
  <si>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</si>
  <si>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</si>
  <si>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</si>
  <si>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</si>
  <si>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</si>
  <si>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</si>
  <si>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</si>
  <si>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</si>
  <si>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</si>
  <si>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</si>
  <si>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</si>
  <si>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</si>
  <si>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</si>
  <si>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</si>
  <si>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</si>
  <si>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</si>
  <si>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</si>
  <si>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</si>
  <si>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</si>
  <si>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</si>
  <si>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</si>
  <si>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</si>
  <si>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</si>
  <si>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</si>
  <si>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</si>
  <si>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</si>
  <si>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</si>
  <si>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</si>
  <si>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</si>
  <si>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</si>
  <si>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</si>
  <si>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</si>
  <si>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</si>
  <si>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</si>
  <si>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</si>
  <si>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</si>
  <si>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</si>
  <si>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</si>
  <si>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</si>
  <si>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</si>
  <si>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</si>
  <si>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</si>
  <si>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</si>
  <si>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</si>
  <si>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</si>
  <si>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</si>
  <si>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</si>
  <si>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</si>
  <si>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</si>
  <si>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</si>
  <si>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</si>
  <si>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</si>
  <si>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</si>
  <si>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</si>
  <si>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</si>
  <si>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</si>
  <si>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</si>
  <si>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</si>
  <si>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</si>
  <si>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</si>
  <si>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</si>
  <si>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</si>
  <si>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</si>
  <si>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</si>
  <si>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</si>
  <si>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</si>
  <si>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</si>
  <si>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</si>
  <si>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</si>
  <si>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</si>
  <si>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</si>
  <si>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</si>
  <si>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</si>
  <si>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</si>
  <si>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</si>
  <si>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</si>
  <si>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</si>
  <si>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</si>
  <si>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</si>
  <si>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</si>
  <si>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</si>
  <si>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</si>
  <si>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</si>
  <si>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</si>
  <si>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</si>
  <si>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</si>
  <si>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</si>
  <si>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</si>
  <si>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</si>
  <si>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</si>
  <si>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</si>
  <si>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</si>
  <si>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</si>
  <si>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</si>
  <si>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</si>
  <si>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</si>
  <si>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</si>
  <si>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</si>
  <si>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</si>
  <si>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</si>
  <si>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</si>
  <si>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</si>
  <si>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</si>
  <si>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</si>
  <si>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</si>
  <si>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</si>
  <si>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</si>
  <si>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</si>
  <si>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</si>
  <si>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</si>
  <si>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</si>
  <si>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</si>
  <si>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</si>
  <si>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</si>
  <si>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</si>
  <si>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</si>
  <si>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</si>
  <si>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</si>
  <si>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</si>
  <si>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</si>
  <si>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</si>
  <si>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</si>
  <si>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</si>
  <si>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</si>
  <si>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</si>
  <si>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</si>
  <si>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</si>
  <si>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</si>
  <si>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</si>
  <si>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</si>
  <si>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</si>
  <si>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</si>
  <si>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</si>
  <si>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</si>
  <si>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</si>
  <si>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</si>
  <si>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</si>
  <si>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</si>
  <si>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</si>
  <si>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</si>
  <si>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</si>
  <si>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</si>
  <si>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</si>
  <si>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</si>
  <si>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</si>
  <si>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</si>
  <si>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</si>
  <si>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</si>
  <si>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</si>
  <si>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</si>
  <si>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</si>
  <si>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</si>
  <si>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</si>
  <si>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</si>
  <si>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</si>
  <si>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</si>
  <si>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</si>
  <si>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</si>
  <si>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</si>
  <si>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</si>
  <si>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</si>
  <si>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</si>
  <si>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</si>
  <si>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</si>
  <si>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</si>
  <si>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</si>
  <si>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</si>
  <si>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</si>
  <si>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</si>
  <si>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</si>
  <si>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</si>
  <si>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</si>
  <si>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</si>
  <si>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</si>
  <si>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</si>
  <si>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</si>
  <si>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</si>
  <si>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</si>
  <si>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</si>
  <si>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</si>
  <si>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</si>
  <si>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</si>
  <si>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</si>
  <si>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</si>
  <si>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</si>
  <si>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</si>
  <si>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</si>
  <si>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</si>
  <si>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</si>
  <si>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</si>
  <si>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</si>
  <si>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</si>
  <si>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</si>
  <si>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</si>
  <si>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</si>
  <si>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</si>
  <si>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</si>
  <si>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</si>
  <si>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</si>
  <si>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</si>
  <si>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</si>
  <si>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</si>
  <si>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</si>
  <si>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</si>
  <si>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</si>
  <si>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</si>
  <si>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</si>
  <si>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</si>
  <si>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</si>
  <si>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</si>
  <si>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</si>
  <si>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</si>
  <si>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</si>
  <si>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</si>
  <si>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</si>
  <si>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</si>
  <si>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</si>
  <si>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</si>
  <si>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</si>
  <si>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</si>
  <si>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</si>
  <si>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</si>
  <si>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</si>
  <si>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</si>
  <si>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</si>
  <si>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</si>
  <si>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</si>
  <si>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</si>
  <si>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</si>
  <si>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</si>
  <si>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</si>
  <si>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</si>
  <si>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</si>
  <si>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</si>
  <si>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</si>
  <si>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</si>
  <si>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</si>
  <si>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</si>
  <si>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</si>
  <si>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</si>
  <si>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</si>
  <si>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</si>
  <si>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</si>
  <si>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</si>
  <si>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</si>
  <si>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</si>
  <si>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</si>
  <si>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</si>
  <si>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</si>
  <si>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</si>
  <si>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</si>
  <si>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</si>
  <si>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</si>
  <si>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</si>
  <si>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</si>
  <si>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</si>
  <si>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</si>
  <si>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</si>
  <si>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</si>
  <si>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</si>
  <si>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</si>
  <si>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</si>
  <si>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</si>
  <si>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</si>
  <si>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</si>
  <si>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</si>
  <si>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</si>
  <si>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</si>
  <si>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</si>
  <si>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</si>
  <si>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</si>
  <si>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</si>
  <si>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</si>
  <si>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</si>
  <si>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</si>
  <si>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</si>
  <si>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</si>
  <si>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</si>
  <si>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</si>
  <si>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</si>
  <si>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</si>
  <si>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</si>
  <si>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</si>
  <si>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</si>
  <si>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</si>
  <si>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</si>
  <si>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</si>
  <si>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</si>
  <si>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</si>
  <si>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</si>
  <si>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</si>
  <si>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</si>
  <si>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</si>
  <si>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</si>
  <si>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</si>
  <si>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</si>
  <si>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</si>
  <si>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</si>
  <si>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</si>
  <si>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</si>
  <si>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</si>
  <si>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</si>
  <si>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</si>
  <si>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</si>
  <si>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</si>
  <si>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</si>
  <si>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</si>
  <si>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</si>
  <si>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</si>
  <si>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</si>
  <si>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</si>
  <si>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</si>
  <si>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</si>
  <si>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</si>
  <si>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</si>
  <si>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</si>
  <si>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</si>
  <si>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</si>
  <si>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</si>
  <si>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</si>
  <si>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</si>
  <si>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</si>
  <si>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</si>
  <si>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</si>
  <si>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</si>
  <si>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</si>
  <si>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</si>
  <si>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</si>
  <si>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</si>
  <si>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</si>
  <si>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</si>
  <si>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</si>
  <si>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</si>
  <si>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</si>
  <si>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</si>
  <si>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</si>
  <si>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</si>
  <si>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</si>
  <si>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</si>
  <si>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</si>
  <si>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</si>
  <si>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</si>
  <si>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</si>
  <si>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</si>
  <si>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</si>
  <si>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</si>
  <si>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</si>
  <si>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</si>
  <si>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</si>
  <si>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</si>
  <si>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</si>
  <si>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</si>
  <si>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</si>
  <si>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</si>
  <si>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</si>
  <si>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</si>
  <si>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</si>
  <si>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</si>
  <si>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</si>
  <si>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</si>
  <si>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</si>
  <si>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</si>
  <si>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</si>
  <si>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</si>
  <si>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</si>
  <si>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</si>
  <si>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</si>
  <si>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</si>
  <si>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</si>
  <si>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</si>
  <si>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</si>
  <si>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</si>
  <si>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</si>
  <si>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</si>
  <si>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</si>
  <si>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</si>
  <si>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</si>
  <si>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</si>
  <si>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</si>
  <si>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</si>
  <si>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</si>
  <si>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</si>
  <si>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</si>
  <si>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</si>
  <si>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</si>
  <si>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</si>
  <si>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</si>
  <si>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</si>
  <si>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</si>
  <si>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</si>
  <si>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</si>
  <si>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</si>
  <si>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</si>
  <si>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</si>
  <si>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</si>
  <si>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</si>
  <si>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</si>
  <si>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</si>
  <si>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</si>
  <si>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</si>
  <si>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</si>
  <si>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</si>
  <si>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</si>
  <si>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</si>
  <si>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</si>
  <si>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</si>
  <si>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</si>
  <si>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</si>
  <si>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</si>
  <si>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</si>
  <si>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</si>
  <si>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</si>
  <si>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</si>
  <si>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</si>
  <si>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</si>
  <si>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</si>
  <si>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</si>
  <si>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</si>
  <si>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</si>
  <si>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</si>
  <si>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</si>
  <si>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</si>
  <si>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</si>
  <si>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</si>
  <si>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</si>
  <si>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</si>
  <si>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</si>
  <si>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</si>
  <si>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</si>
  <si>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</si>
  <si>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</si>
  <si>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</si>
  <si>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</si>
  <si>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</si>
  <si>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</si>
  <si>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</si>
  <si>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</si>
  <si>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</si>
  <si>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</si>
  <si>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</si>
  <si>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</si>
  <si>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</si>
  <si>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</si>
  <si>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</si>
  <si>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</si>
  <si>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</si>
  <si>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</si>
  <si>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</si>
  <si>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</si>
  <si>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</si>
  <si>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</si>
  <si>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</si>
  <si>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</si>
  <si>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</si>
  <si>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</si>
  <si>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</si>
  <si>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</si>
  <si>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</si>
  <si>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</si>
  <si>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</si>
  <si>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</si>
  <si>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</si>
  <si>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</si>
  <si>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</si>
  <si>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</si>
  <si>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</si>
  <si>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</si>
  <si>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</si>
  <si>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</si>
  <si>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</si>
  <si>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</si>
  <si>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</si>
  <si>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</si>
  <si>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</si>
  <si>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</si>
  <si>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</si>
  <si>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</si>
  <si>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</si>
  <si>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</si>
  <si>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</si>
  <si>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</si>
  <si>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</si>
  <si>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</si>
  <si>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</si>
  <si>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</si>
  <si>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</si>
  <si>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</si>
  <si>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</si>
  <si>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</si>
  <si>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</si>
  <si>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</si>
  <si>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</si>
  <si>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</si>
  <si>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</si>
  <si>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</si>
  <si>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</si>
  <si>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</si>
  <si>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</si>
  <si>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</si>
  <si>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</si>
  <si>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</si>
  <si>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</si>
  <si>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</si>
  <si>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</si>
  <si>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</si>
  <si>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</si>
  <si>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</si>
  <si>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</si>
  <si>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</si>
  <si>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</si>
  <si>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</si>
  <si>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</si>
  <si>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</si>
  <si>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</si>
  <si>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</si>
  <si>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</si>
  <si>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</si>
  <si>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</si>
  <si>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</si>
  <si>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</si>
  <si>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</si>
  <si>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</si>
  <si>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</si>
  <si>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</si>
  <si>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</si>
  <si>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</si>
  <si>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</si>
  <si>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</si>
  <si>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</si>
  <si>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</si>
  <si>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</si>
  <si>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</si>
  <si>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</si>
  <si>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</si>
  <si>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</si>
  <si>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</si>
  <si>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</si>
  <si>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</si>
  <si>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</si>
  <si>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</si>
  <si>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</si>
  <si>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</si>
  <si>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</si>
  <si>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</si>
  <si>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</si>
  <si>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</si>
  <si>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</si>
  <si>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</si>
  <si>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</si>
  <si>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</si>
  <si>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</si>
  <si>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</si>
  <si>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</si>
  <si>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</si>
  <si>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</si>
  <si>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</si>
  <si>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</si>
  <si>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</si>
  <si>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</si>
  <si>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</si>
  <si>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</si>
  <si>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</si>
  <si>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</si>
  <si>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</si>
  <si>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</si>
  <si>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</si>
  <si>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</si>
  <si>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</si>
  <si>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</si>
  <si>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</si>
  <si>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</si>
  <si>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</si>
  <si>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</si>
  <si>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</si>
  <si>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</si>
  <si>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</si>
  <si>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</si>
  <si>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</si>
  <si>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</si>
  <si>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</si>
  <si>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</si>
  <si>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</si>
  <si>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</si>
  <si>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</si>
  <si>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</si>
  <si>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</si>
  <si>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</si>
  <si>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</si>
  <si>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</si>
  <si>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</si>
  <si>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</si>
  <si>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</si>
  <si>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</si>
  <si>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</si>
  <si>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</si>
  <si>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</si>
  <si>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</si>
  <si>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</si>
  <si>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</si>
  <si>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</si>
  <si>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</si>
  <si>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</si>
  <si>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</si>
  <si>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</si>
  <si>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</si>
  <si>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</si>
  <si>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</si>
  <si>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</si>
  <si>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</si>
  <si>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</si>
  <si>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</si>
  <si>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</si>
  <si>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</si>
  <si>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</si>
  <si>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</si>
  <si>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</si>
  <si>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</si>
  <si>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</si>
  <si>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</si>
  <si>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</si>
  <si>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</si>
  <si>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</si>
  <si>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</si>
  <si>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</si>
  <si>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</si>
  <si>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</si>
  <si>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</si>
  <si>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</si>
  <si>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</si>
  <si>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</si>
  <si>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</si>
  <si>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</si>
  <si>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</si>
  <si>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</si>
  <si>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</si>
  <si>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</si>
  <si>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</si>
  <si>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</si>
  <si>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</si>
  <si>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</si>
  <si>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</si>
  <si>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</si>
  <si>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</si>
  <si>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</si>
  <si>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</si>
  <si>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</si>
  <si>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</si>
  <si>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</si>
  <si>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</si>
  <si>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</si>
  <si>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</si>
  <si>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</si>
  <si>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</si>
  <si>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</si>
  <si>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</si>
  <si>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</si>
  <si>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</si>
  <si>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</si>
  <si>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</si>
  <si>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</si>
  <si>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</si>
  <si>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</si>
  <si>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</si>
  <si>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</si>
  <si>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</si>
  <si>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</si>
  <si>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</si>
  <si>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</si>
  <si>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</si>
  <si>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</si>
  <si>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</si>
  <si>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</si>
  <si>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</si>
  <si>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</si>
  <si>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</si>
  <si>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</si>
  <si>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</si>
  <si>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</si>
  <si>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</si>
  <si>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</si>
  <si>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</si>
  <si>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</si>
  <si>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</si>
  <si>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</si>
  <si>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</si>
  <si>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</si>
  <si>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</si>
  <si>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</si>
  <si>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</si>
  <si>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</si>
  <si>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</si>
  <si>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</si>
  <si>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</si>
  <si>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</si>
  <si>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</si>
  <si>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</si>
  <si>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</si>
  <si>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</si>
  <si>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</si>
  <si>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</si>
  <si>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</si>
  <si>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</si>
  <si>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</si>
  <si>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</si>
  <si>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</si>
  <si>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</si>
  <si>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</si>
  <si>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</si>
  <si>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</si>
  <si>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</si>
  <si>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</si>
  <si>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</si>
  <si>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</si>
  <si>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</si>
  <si>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</si>
  <si>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</si>
  <si>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</si>
  <si>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</si>
  <si>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</si>
  <si>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</si>
  <si>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</si>
  <si>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</si>
  <si>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</si>
  <si>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</si>
  <si>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</si>
  <si>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</si>
  <si>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</si>
  <si>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</si>
  <si>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</si>
  <si>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</si>
  <si>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</si>
  <si>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</si>
  <si>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</si>
  <si>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</si>
  <si>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</si>
  <si>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</si>
  <si>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</si>
  <si>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</si>
  <si>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</si>
  <si>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</si>
  <si>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</si>
  <si>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</si>
  <si>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</si>
  <si>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</si>
  <si>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</si>
  <si>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</si>
  <si>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</si>
  <si>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</si>
  <si>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</si>
  <si>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</si>
  <si>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</si>
  <si>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</si>
  <si>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</si>
  <si>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</si>
  <si>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</si>
  <si>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</si>
  <si>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</si>
  <si>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</si>
  <si>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</si>
  <si>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</si>
  <si>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</si>
  <si>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</si>
  <si>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</si>
  <si>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</si>
  <si>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</si>
  <si>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</si>
  <si>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</si>
  <si>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</si>
  <si>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</si>
  <si>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</si>
  <si>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</si>
  <si>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</si>
  <si>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</si>
  <si>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</si>
  <si>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</si>
  <si>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</si>
  <si>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</si>
  <si>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</si>
  <si>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</si>
  <si>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</si>
  <si>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</si>
  <si>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</si>
  <si>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</si>
  <si>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</si>
  <si>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</si>
  <si>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</si>
  <si>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</si>
  <si>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</si>
  <si>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</si>
  <si>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</si>
  <si>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</si>
  <si>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</si>
  <si>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</si>
  <si>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</si>
  <si>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</si>
  <si>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</si>
  <si>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</si>
  <si>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</si>
  <si>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</si>
  <si>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</si>
  <si>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</si>
  <si>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</si>
  <si>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</si>
  <si>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</si>
  <si>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</si>
  <si>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</si>
  <si>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</si>
  <si>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</si>
  <si>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</si>
  <si>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</si>
  <si>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</si>
  <si>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</si>
  <si>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</si>
  <si>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</si>
  <si>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</si>
  <si>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</si>
  <si>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</si>
  <si>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</si>
  <si>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</si>
  <si>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</si>
  <si>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</si>
  <si>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</si>
  <si>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</si>
  <si>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</si>
  <si>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</si>
  <si>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</si>
  <si>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</si>
  <si>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</si>
  <si>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</si>
  <si>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</si>
  <si>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</si>
  <si>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</si>
  <si>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</si>
  <si>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</si>
  <si>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</si>
  <si>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</si>
  <si>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</si>
  <si>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</si>
  <si>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</si>
  <si>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</si>
  <si>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</si>
  <si>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</si>
  <si>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</si>
  <si>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</si>
  <si>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</si>
  <si>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</si>
  <si>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</si>
  <si>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</si>
  <si>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</si>
  <si>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</si>
  <si>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</si>
  <si>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</si>
  <si>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</si>
  <si>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</si>
  <si>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</si>
  <si>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</si>
  <si>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</si>
  <si>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</si>
  <si>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</si>
  <si>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</si>
  <si>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</si>
  <si>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</si>
  <si>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</si>
  <si>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</si>
  <si>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</si>
  <si>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</si>
  <si>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</si>
  <si>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</si>
  <si>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</si>
  <si>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</si>
  <si>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</si>
  <si>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</si>
  <si>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</si>
  <si>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</si>
  <si>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</si>
  <si>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</si>
  <si>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</si>
  <si>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</si>
  <si>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</si>
  <si>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</si>
  <si>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</si>
  <si>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</si>
  <si>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</si>
  <si>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</si>
  <si>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</si>
  <si>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</si>
  <si>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</si>
  <si>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</si>
  <si>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</si>
  <si>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</si>
  <si>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</si>
  <si>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</si>
  <si>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</si>
  <si>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</si>
  <si>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</si>
  <si>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</si>
  <si>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</si>
  <si>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</si>
  <si>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</si>
  <si>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</si>
  <si>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</si>
  <si>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</si>
  <si>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</si>
  <si>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</si>
  <si>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</si>
  <si>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</si>
  <si>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</si>
  <si>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</si>
  <si>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</si>
  <si>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</si>
  <si>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</si>
  <si>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</si>
  <si>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</si>
  <si>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</si>
  <si>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</si>
  <si>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</si>
  <si>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</si>
  <si>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</si>
  <si>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</si>
  <si>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</si>
  <si>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</si>
  <si>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</si>
  <si>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</si>
  <si>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</si>
  <si>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</si>
  <si>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</si>
  <si>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</si>
  <si>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</si>
  <si>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</si>
  <si>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</si>
  <si>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</si>
  <si>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</si>
  <si>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</si>
  <si>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</si>
  <si>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</si>
  <si>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</si>
  <si>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</si>
  <si>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</si>
  <si>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</si>
  <si>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</si>
  <si>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</si>
  <si>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</si>
  <si>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</si>
  <si>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</si>
  <si>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</si>
  <si>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</si>
  <si>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</si>
  <si>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</si>
  <si>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</si>
  <si>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</si>
  <si>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</si>
  <si>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</si>
  <si>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</si>
  <si>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</si>
  <si>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</si>
  <si>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</si>
  <si>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</si>
  <si>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</si>
  <si>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</si>
  <si>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</si>
  <si>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</si>
  <si>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</si>
  <si>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</si>
  <si>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</si>
  <si>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</si>
  <si>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</si>
  <si>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</si>
  <si>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</si>
  <si>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</si>
  <si>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</si>
  <si>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</si>
  <si>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</si>
  <si>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</si>
  <si>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</si>
  <si>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</si>
  <si>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</si>
  <si>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</si>
  <si>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</si>
  <si>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</si>
  <si>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</si>
  <si>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</si>
  <si>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</si>
  <si>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</si>
  <si>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</si>
  <si>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</si>
  <si>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</si>
  <si>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</si>
  <si>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</si>
  <si>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</si>
  <si>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</si>
  <si>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</si>
  <si>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</si>
  <si>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</si>
  <si>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</si>
  <si>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</si>
  <si>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</si>
  <si>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</si>
  <si>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</si>
  <si>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</si>
  <si>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</si>
  <si>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</si>
  <si>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</si>
  <si>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</si>
  <si>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</si>
  <si>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</si>
  <si>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</si>
  <si>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</si>
  <si>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</si>
  <si>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</si>
  <si>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</si>
  <si>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</si>
  <si>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</si>
  <si>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</si>
  <si>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</si>
  <si>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</si>
  <si>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</si>
  <si>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</si>
  <si>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</si>
  <si>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</si>
  <si>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</si>
  <si>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</si>
  <si>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</si>
  <si>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</si>
  <si>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</si>
  <si>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</si>
  <si>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</si>
  <si>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</si>
  <si>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</si>
  <si>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</si>
  <si>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</si>
  <si>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</si>
  <si>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</si>
  <si>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</si>
  <si>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</si>
  <si>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</si>
  <si>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</si>
  <si>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</si>
  <si>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</si>
  <si>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</si>
  <si>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</si>
  <si>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</si>
  <si>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</si>
  <si>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</si>
  <si>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</si>
  <si>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</si>
  <si>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</si>
  <si>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</si>
  <si>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</si>
  <si>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</si>
  <si>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</si>
  <si>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</si>
  <si>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</si>
  <si>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</si>
  <si>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</si>
  <si>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</si>
  <si>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</si>
  <si>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</si>
  <si>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</si>
  <si>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</si>
  <si>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</si>
  <si>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</si>
  <si>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</si>
  <si>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</si>
  <si>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</si>
  <si>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</si>
  <si>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</si>
  <si>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</si>
  <si>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</si>
  <si>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</si>
  <si>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</si>
  <si>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</si>
  <si>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</si>
  <si>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</si>
  <si>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</si>
  <si>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</si>
  <si>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</si>
  <si>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</si>
  <si>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</si>
  <si>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</si>
  <si>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</si>
  <si>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</si>
  <si>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</si>
  <si>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</si>
  <si>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</si>
  <si>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</si>
  <si>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</si>
  <si>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</si>
  <si>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</si>
  <si>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</si>
  <si>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</si>
  <si>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</si>
  <si>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</si>
  <si>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</si>
  <si>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</si>
  <si>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</si>
  <si>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</si>
  <si>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</si>
  <si>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</si>
  <si>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</si>
  <si>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</si>
  <si>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</si>
  <si>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</si>
  <si>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</si>
  <si>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</si>
  <si>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</si>
  <si>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</si>
  <si>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</si>
  <si>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</si>
  <si>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</si>
  <si>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</si>
  <si>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</si>
  <si>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</si>
  <si>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</si>
  <si>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</si>
  <si>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</si>
  <si>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</si>
  <si>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</si>
  <si>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</si>
  <si>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</si>
  <si>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</si>
  <si>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</si>
  <si>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</si>
  <si>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</si>
  <si>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</si>
  <si>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</si>
  <si>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</si>
  <si>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</si>
  <si>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</si>
  <si>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</si>
  <si>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</si>
  <si>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</si>
  <si>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</si>
  <si>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</si>
  <si>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</si>
  <si>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</si>
  <si>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</si>
  <si>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</si>
  <si>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</si>
  <si>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</si>
  <si>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</si>
  <si>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</si>
  <si>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</si>
  <si>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</si>
  <si>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</si>
  <si>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</si>
  <si>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</si>
  <si>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</si>
  <si>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</si>
  <si>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</si>
  <si>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</si>
  <si>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</si>
  <si>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</si>
  <si>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</si>
  <si>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</si>
  <si>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</si>
  <si>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</si>
  <si>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</si>
  <si>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</si>
  <si>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</si>
  <si>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</si>
  <si>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</si>
  <si>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</si>
  <si>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</si>
  <si>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</si>
  <si>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</si>
  <si>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</si>
  <si>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</si>
  <si>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</si>
  <si>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</si>
  <si>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</si>
  <si>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</si>
  <si>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</si>
  <si>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</si>
  <si>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</si>
  <si>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</si>
  <si>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</si>
  <si>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</si>
  <si>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</si>
  <si>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</si>
  <si>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</si>
  <si>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</si>
  <si>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</si>
  <si>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</si>
  <si>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</si>
  <si>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</si>
  <si>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</si>
  <si>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</si>
  <si>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</si>
  <si>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</si>
  <si>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</si>
  <si>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</si>
  <si>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</si>
  <si>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</si>
  <si>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</si>
  <si>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</si>
  <si>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</si>
  <si>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</si>
  <si>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</si>
  <si>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</si>
  <si>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</si>
  <si>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</si>
  <si>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</si>
  <si>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</si>
  <si>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</si>
  <si>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</si>
  <si>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</si>
  <si>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</si>
  <si>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</si>
  <si>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</si>
  <si>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</si>
  <si>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</si>
  <si>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</si>
  <si>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</si>
  <si>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</si>
  <si>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</si>
  <si>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</si>
  <si>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</si>
  <si>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</si>
  <si>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</si>
  <si>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</si>
  <si>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</si>
  <si>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</si>
  <si>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</si>
  <si>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</si>
  <si>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</si>
  <si>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</si>
  <si>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</si>
  <si>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</si>
  <si>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</si>
  <si>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</si>
  <si>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</si>
  <si>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</si>
  <si>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</si>
  <si>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</si>
  <si>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</si>
  <si>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</si>
  <si>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</si>
  <si>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</si>
  <si>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</si>
  <si>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</si>
  <si>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</si>
  <si>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</si>
  <si>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</si>
  <si>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</si>
  <si>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</si>
  <si>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</si>
  <si>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</si>
  <si>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</si>
  <si>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</si>
  <si>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</si>
  <si>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</si>
  <si>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</si>
  <si>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</si>
  <si>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</si>
  <si>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</si>
  <si>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</si>
  <si>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</si>
  <si>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</si>
  <si>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</si>
  <si>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</si>
  <si>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</si>
  <si>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</si>
  <si>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</si>
  <si>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</si>
  <si>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</si>
  <si>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</si>
  <si>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</si>
  <si>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</si>
  <si>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</si>
  <si>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</si>
  <si>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</si>
  <si>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</si>
  <si>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</si>
  <si>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</si>
  <si>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</si>
  <si>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</si>
  <si>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</si>
  <si>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</si>
  <si>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</si>
  <si>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</si>
  <si>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</si>
  <si>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</si>
  <si>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</si>
  <si>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</si>
  <si>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</si>
  <si>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</si>
  <si>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</si>
  <si>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</si>
  <si>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</si>
  <si>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</si>
  <si>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</si>
  <si>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</si>
  <si>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</si>
  <si>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</si>
  <si>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</si>
  <si>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</si>
  <si>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</si>
  <si>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</si>
  <si>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</si>
  <si>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</si>
  <si>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</si>
  <si>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</si>
  <si>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</si>
  <si>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</si>
  <si>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</si>
  <si>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</si>
  <si>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</si>
  <si>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</si>
  <si>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</si>
  <si>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</si>
  <si>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</si>
  <si>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</si>
  <si>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</si>
  <si>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</si>
  <si>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</si>
  <si>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</si>
  <si>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</si>
  <si>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</si>
  <si>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</si>
  <si>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</si>
  <si>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</si>
  <si>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</si>
  <si>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</si>
  <si>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</si>
  <si>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</si>
  <si>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</si>
  <si>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</si>
  <si>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</si>
  <si>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</si>
  <si>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</si>
  <si>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</si>
  <si>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</si>
  <si>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</si>
  <si>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</si>
  <si>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</si>
  <si>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</si>
  <si>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</si>
  <si>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</si>
  <si>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</si>
  <si>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</si>
  <si>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</si>
  <si>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</si>
  <si>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</si>
  <si>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</si>
  <si>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</si>
  <si>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</si>
  <si>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</si>
  <si>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</si>
  <si>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</si>
  <si>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</si>
  <si>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</si>
  <si>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</si>
  <si>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</si>
  <si>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</si>
  <si>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</si>
  <si>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</si>
  <si>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</si>
  <si>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</si>
  <si>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</si>
  <si>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</si>
  <si>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</si>
  <si>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</si>
  <si>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</si>
  <si>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</si>
  <si>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</si>
  <si>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</si>
  <si>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</si>
  <si>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</si>
  <si>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</si>
  <si>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</si>
  <si>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</si>
  <si>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</si>
  <si>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</si>
  <si>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</si>
  <si>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</si>
  <si>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</si>
  <si>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</si>
  <si>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</si>
  <si>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</si>
  <si>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</si>
  <si>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</si>
  <si>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</si>
  <si>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</si>
  <si>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</si>
  <si>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</si>
  <si>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</si>
  <si>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</si>
  <si>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</si>
  <si>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</si>
  <si>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</si>
  <si>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</si>
  <si>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</si>
  <si>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</si>
  <si>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</si>
  <si>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</si>
  <si>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</si>
  <si>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</si>
  <si>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</si>
  <si>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</si>
  <si>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</si>
  <si>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</si>
  <si>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</si>
  <si>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</si>
  <si>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</si>
  <si>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</si>
  <si>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</si>
  <si>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</si>
  <si>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</si>
  <si>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</si>
  <si>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</si>
  <si>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</si>
  <si>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</si>
  <si>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</si>
  <si>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</si>
  <si>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</si>
  <si>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</si>
  <si>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</si>
  <si>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</si>
  <si>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</si>
  <si>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</si>
  <si>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</si>
  <si>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</si>
  <si>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</si>
  <si>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</si>
  <si>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</si>
  <si>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</si>
  <si>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</si>
  <si>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</si>
  <si>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</si>
  <si>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</si>
  <si>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</si>
  <si>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</si>
  <si>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</si>
  <si>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</si>
  <si>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</si>
  <si>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</si>
  <si>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</si>
  <si>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</si>
  <si>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</si>
  <si>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</si>
  <si>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</si>
  <si>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</si>
  <si>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</si>
  <si>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</si>
  <si>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</si>
  <si>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</si>
  <si>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</si>
  <si>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</si>
  <si>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</si>
  <si>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</si>
  <si>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</si>
  <si>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</si>
  <si>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</si>
  <si>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</si>
  <si>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</si>
  <si>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</si>
  <si>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</si>
  <si>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</si>
  <si>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</si>
  <si>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</si>
  <si>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</si>
  <si>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</si>
  <si>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</si>
  <si>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</si>
  <si>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</si>
  <si>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</si>
  <si>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</si>
  <si>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</si>
  <si>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</si>
  <si>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</si>
  <si>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</si>
  <si>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</si>
  <si>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</si>
  <si>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</si>
  <si>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</si>
  <si>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</si>
  <si>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</si>
  <si>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</si>
  <si>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</si>
  <si>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</si>
  <si>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</si>
  <si>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</si>
  <si>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</si>
  <si>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</si>
  <si>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</si>
  <si>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</si>
  <si>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</si>
  <si>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</si>
  <si>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</si>
  <si>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</si>
  <si>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</si>
  <si>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</si>
  <si>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</si>
  <si>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</si>
  <si>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</si>
  <si>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</si>
  <si>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</si>
  <si>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</si>
  <si>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</si>
  <si>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</si>
  <si>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</si>
  <si>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</si>
  <si>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</si>
  <si>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</si>
  <si>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</si>
  <si>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</si>
  <si>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</si>
  <si>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</si>
  <si>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</si>
  <si>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</si>
  <si>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</si>
  <si>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</si>
  <si>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</si>
  <si>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</si>
  <si>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</si>
  <si>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</si>
  <si>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</si>
  <si>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</si>
  <si>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</si>
  <si>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</si>
  <si>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</si>
  <si>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</si>
  <si>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</si>
  <si>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</si>
  <si>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</si>
  <si>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</si>
  <si>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</si>
  <si>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</si>
  <si>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</si>
  <si>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</si>
  <si>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</si>
  <si>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</si>
  <si>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</si>
  <si>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</si>
  <si>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</si>
  <si>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</si>
  <si>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</si>
  <si>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</si>
  <si>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</si>
  <si>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</si>
  <si>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</si>
  <si>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</si>
  <si>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</si>
  <si>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</si>
  <si>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</si>
  <si>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</si>
  <si>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</si>
  <si>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</si>
  <si>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</si>
  <si>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</si>
  <si>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</si>
  <si>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</si>
  <si>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</si>
  <si>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</si>
  <si>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</si>
  <si>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</si>
  <si>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</si>
  <si>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</si>
  <si>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</si>
  <si>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</si>
  <si>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</si>
  <si>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</si>
  <si>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</si>
  <si>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</si>
  <si>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</si>
  <si>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</si>
  <si>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</si>
  <si>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</si>
  <si>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</si>
  <si>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</si>
  <si>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</si>
  <si>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</si>
  <si>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</si>
  <si>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</si>
  <si>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</si>
  <si>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</si>
  <si>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</si>
  <si>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</si>
  <si>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</si>
  <si>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</si>
  <si>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</si>
  <si>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</si>
  <si>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</si>
  <si>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</si>
  <si>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</si>
  <si>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</si>
  <si>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</si>
  <si>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</si>
  <si>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</si>
  <si>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</si>
  <si>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</si>
  <si>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</si>
  <si>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</si>
  <si>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</si>
  <si>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</si>
  <si>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</si>
  <si>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</si>
  <si>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</si>
  <si>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</si>
  <si>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</si>
  <si>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</si>
  <si>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</si>
  <si>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</si>
  <si>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</si>
  <si>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</si>
  <si>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</si>
  <si>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</si>
  <si>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</si>
  <si>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</si>
  <si>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</si>
  <si>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</si>
  <si>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</si>
  <si>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</si>
  <si>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</si>
  <si>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</si>
  <si>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</si>
  <si>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</si>
  <si>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</si>
  <si>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</si>
  <si>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</si>
  <si>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</si>
  <si>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</si>
  <si>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</si>
  <si>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</si>
  <si>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</si>
  <si>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</si>
  <si>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</si>
  <si>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</si>
  <si>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</si>
  <si>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</si>
  <si>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</si>
  <si>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</si>
  <si>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</si>
  <si>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</si>
  <si>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</si>
  <si>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</si>
  <si>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</si>
  <si>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</si>
  <si>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</si>
  <si>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</si>
  <si>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</si>
  <si>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</si>
  <si>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</si>
  <si>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</si>
  <si>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</si>
  <si>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</si>
  <si>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</si>
  <si>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</si>
  <si>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</si>
  <si>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</si>
  <si>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</si>
  <si>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</si>
  <si>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</si>
  <si>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</si>
  <si>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</si>
  <si>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</si>
  <si>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</si>
  <si>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</si>
  <si>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</si>
  <si>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</si>
  <si>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</si>
  <si>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</si>
  <si>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</si>
  <si>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</si>
  <si>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</si>
  <si>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</si>
  <si>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</si>
  <si>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</si>
  <si>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</si>
  <si>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</si>
  <si>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</si>
  <si>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</si>
  <si>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</si>
  <si>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</si>
  <si>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</si>
  <si>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</si>
  <si>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</si>
  <si>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</si>
  <si>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</si>
  <si>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</si>
  <si>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</si>
  <si>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</si>
  <si>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</si>
  <si>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</si>
  <si>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</si>
  <si>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</si>
  <si>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</si>
  <si>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</si>
  <si>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</si>
  <si>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</si>
  <si>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</si>
  <si>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</si>
  <si>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</si>
  <si>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</si>
  <si>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</si>
  <si>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</si>
  <si>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</si>
  <si>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</si>
  <si>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</si>
  <si>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</si>
  <si>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</si>
  <si>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</si>
  <si>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</si>
  <si>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</si>
  <si>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</si>
  <si>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</si>
  <si>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</si>
  <si>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</si>
  <si>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</si>
  <si>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</si>
  <si>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</si>
  <si>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</si>
  <si>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</si>
  <si>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</si>
  <si>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</si>
  <si>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</si>
  <si>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</si>
  <si>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</si>
  <si>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</si>
  <si>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</si>
  <si>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</si>
  <si>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</si>
  <si>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</si>
  <si>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</si>
  <si>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</si>
  <si>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</si>
  <si>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</si>
  <si>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</si>
  <si>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</si>
  <si>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</si>
  <si>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</si>
  <si>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</si>
  <si>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</si>
  <si>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</si>
  <si>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</si>
  <si>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</si>
  <si>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</si>
  <si>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</si>
  <si>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</si>
  <si>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</si>
  <si>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</si>
  <si>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</si>
  <si>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</si>
  <si>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</si>
  <si>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</si>
  <si>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</si>
  <si>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</si>
  <si>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</si>
  <si>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</si>
  <si>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</si>
  <si>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</si>
  <si>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</si>
  <si>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</si>
  <si>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</si>
  <si>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</si>
  <si>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</si>
  <si>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</si>
  <si>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</si>
  <si>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</si>
  <si>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</si>
  <si>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</si>
  <si>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</si>
  <si>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</si>
  <si>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</si>
  <si>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</si>
  <si>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</si>
  <si>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</si>
  <si>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</si>
  <si>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</si>
  <si>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</si>
  <si>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</si>
  <si>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</si>
  <si>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</si>
  <si>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</si>
  <si>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</si>
  <si>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</si>
  <si>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</si>
  <si>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</si>
  <si>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</si>
  <si>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</si>
  <si>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</si>
  <si>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</si>
  <si>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</si>
  <si>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</si>
  <si>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</si>
  <si>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</si>
  <si>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</si>
  <si>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</si>
  <si>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</si>
  <si>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</si>
  <si>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</si>
  <si>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</si>
  <si>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</si>
  <si>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</si>
  <si>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</si>
  <si>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</si>
  <si>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</si>
  <si>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</si>
  <si>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</si>
  <si>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</si>
  <si>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</si>
  <si>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</si>
  <si>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</si>
  <si>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</si>
  <si>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</si>
  <si>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</si>
  <si>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</si>
  <si>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</si>
  <si>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</si>
  <si>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</si>
  <si>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</si>
  <si>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</si>
  <si>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</si>
  <si>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</si>
  <si>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</si>
  <si>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</si>
  <si>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</si>
  <si>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</si>
  <si>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</si>
  <si>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</si>
  <si>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</si>
  <si>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</si>
  <si>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</si>
  <si>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</si>
  <si>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</si>
  <si>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</si>
  <si>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</si>
  <si>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</si>
  <si>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</si>
  <si>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</si>
  <si>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</si>
  <si>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</si>
  <si>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</si>
  <si>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</si>
  <si>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</si>
  <si>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</si>
  <si>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</si>
  <si>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</si>
  <si>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</si>
  <si>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</si>
  <si>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</si>
  <si>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</si>
  <si>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</si>
  <si>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</si>
  <si>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</si>
  <si>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</si>
  <si>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</si>
  <si>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</si>
  <si>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</si>
  <si>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</si>
  <si>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</si>
  <si>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</si>
  <si>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</si>
  <si>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</si>
  <si>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</si>
  <si>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</si>
  <si>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</si>
  <si>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</si>
  <si>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</si>
  <si>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</si>
  <si>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</si>
  <si>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</si>
  <si>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</si>
  <si>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</si>
  <si>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</si>
  <si>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</si>
  <si>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</si>
  <si>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</si>
  <si>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</si>
  <si>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</si>
  <si>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</si>
  <si>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</si>
  <si>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</si>
  <si>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</si>
  <si>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</si>
  <si>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</si>
  <si>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</si>
  <si>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</si>
  <si>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</si>
  <si>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</si>
  <si>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</si>
  <si>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</si>
  <si>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</si>
  <si>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</si>
  <si>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</si>
  <si>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</si>
  <si>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</si>
  <si>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</si>
  <si>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</si>
  <si>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</si>
  <si>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</si>
  <si>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</si>
  <si>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</si>
  <si>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</si>
  <si>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</si>
  <si>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</si>
  <si>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</si>
  <si>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</si>
  <si>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</si>
  <si>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</si>
  <si>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</si>
  <si>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</si>
  <si>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</si>
  <si>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</si>
  <si>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</si>
  <si>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</si>
  <si>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</si>
  <si>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</si>
  <si>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</si>
  <si>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</si>
  <si>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</si>
  <si>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</si>
  <si>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</si>
  <si>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</si>
  <si>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</si>
  <si>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</si>
  <si>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</si>
  <si>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</si>
  <si>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</si>
  <si>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</si>
  <si>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</si>
  <si>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</si>
  <si>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</si>
  <si>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</si>
  <si>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</si>
  <si>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</si>
  <si>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</si>
  <si>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</si>
  <si>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</si>
  <si>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</si>
  <si>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</si>
  <si>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</si>
  <si>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</si>
  <si>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</si>
  <si>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</si>
  <si>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</si>
  <si>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</si>
  <si>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</si>
  <si>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</si>
  <si>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</si>
  <si>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</si>
  <si>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</si>
  <si>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</si>
  <si>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</si>
  <si>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</si>
  <si>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</si>
  <si>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</si>
  <si>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</si>
  <si>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</si>
  <si>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</si>
  <si>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</si>
  <si>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</si>
  <si>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</si>
  <si>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</si>
  <si>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</si>
  <si>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</si>
  <si>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</si>
  <si>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</si>
  <si>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</si>
  <si>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</si>
  <si>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</si>
  <si>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</si>
  <si>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</si>
  <si>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</si>
  <si>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</si>
  <si>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</si>
  <si>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</si>
  <si>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</si>
  <si>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</si>
  <si>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</si>
  <si>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</si>
  <si>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</si>
  <si>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</si>
  <si>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</si>
  <si>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</si>
  <si>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</si>
  <si>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</si>
  <si>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</si>
  <si>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</si>
  <si>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</si>
  <si>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</si>
  <si>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</si>
  <si>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</si>
  <si>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</si>
  <si>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</si>
  <si>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</si>
  <si>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</si>
  <si>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</si>
  <si>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</si>
  <si>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</si>
  <si>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</si>
  <si>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</si>
  <si>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</si>
  <si>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</si>
  <si>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</si>
  <si>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</si>
  <si>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</si>
  <si>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</si>
  <si>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</si>
  <si>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</si>
  <si>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</si>
  <si>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</si>
  <si>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</si>
  <si>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</si>
  <si>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</si>
  <si>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</si>
  <si>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</si>
  <si>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</si>
  <si>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</si>
  <si>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</si>
  <si>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</si>
  <si>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</si>
  <si>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</si>
  <si>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</si>
  <si>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</si>
  <si>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</si>
  <si>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</si>
  <si>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</si>
  <si>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</si>
  <si>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</si>
  <si>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</si>
  <si>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</si>
  <si>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</si>
  <si>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</si>
  <si>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</si>
  <si>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</si>
  <si>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</si>
  <si>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</si>
  <si>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</si>
  <si>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</si>
  <si>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</si>
  <si>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</si>
  <si>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</si>
  <si>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</si>
  <si>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</si>
  <si>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</si>
  <si>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</si>
  <si>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</si>
  <si>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</si>
  <si>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</si>
  <si>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</si>
  <si>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</si>
  <si>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</si>
  <si>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</si>
  <si>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</si>
  <si>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</si>
  <si>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</si>
  <si>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</si>
  <si>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</si>
  <si>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</si>
  <si>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</si>
  <si>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</si>
  <si>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</si>
  <si>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</si>
  <si>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</si>
  <si>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</si>
  <si>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</si>
  <si>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</si>
  <si>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</si>
  <si>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</si>
  <si>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</si>
  <si>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</si>
  <si>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</si>
  <si>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</si>
  <si>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</si>
  <si>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</si>
  <si>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</si>
  <si>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</si>
  <si>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</si>
  <si>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</si>
  <si>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</si>
  <si>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</si>
  <si>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</si>
  <si>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</si>
  <si>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</si>
  <si>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</si>
  <si>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</si>
  <si>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</si>
  <si>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</si>
  <si>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</si>
  <si>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</si>
  <si>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</si>
  <si>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</si>
  <si>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</si>
  <si>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</si>
  <si>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</si>
  <si>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</si>
  <si>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</si>
  <si>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</si>
  <si>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</si>
  <si>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</si>
  <si>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</si>
  <si>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</si>
  <si>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</si>
  <si>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</si>
  <si>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</si>
  <si>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</si>
  <si>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</si>
  <si>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</si>
  <si>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</si>
  <si>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</si>
  <si>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</si>
  <si>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</si>
  <si>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</si>
  <si>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</si>
  <si>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</si>
  <si>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</si>
  <si>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</si>
  <si>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</si>
  <si>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</si>
  <si>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</si>
  <si>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</si>
  <si>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</si>
  <si>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</si>
  <si>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</si>
  <si>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</si>
  <si>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</si>
  <si>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</si>
  <si>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</si>
  <si>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</si>
  <si>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</si>
  <si>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</si>
  <si>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</si>
  <si>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</si>
  <si>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</si>
  <si>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</si>
  <si>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</si>
  <si>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</si>
  <si>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</si>
  <si>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</si>
  <si>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</si>
  <si>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</si>
  <si>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</si>
  <si>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</si>
  <si>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</si>
  <si>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</si>
  <si>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</si>
  <si>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</si>
  <si>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</si>
  <si>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</si>
  <si>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</si>
  <si>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</si>
  <si>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</si>
  <si>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</si>
  <si>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</si>
  <si>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</si>
  <si>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</si>
  <si>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</si>
  <si>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</si>
  <si>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</si>
  <si>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</si>
  <si>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</si>
  <si>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</si>
  <si>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</si>
  <si>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</si>
  <si>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</si>
  <si>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</si>
  <si>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</si>
  <si>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</si>
  <si>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</si>
  <si>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</si>
  <si>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</si>
  <si>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</si>
  <si>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</si>
  <si>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</si>
  <si>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</si>
  <si>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</si>
  <si>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</si>
  <si>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</si>
  <si>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</si>
  <si>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</si>
  <si>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</si>
  <si>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</si>
  <si>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</si>
  <si>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</si>
  <si>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</si>
  <si>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</si>
  <si>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</si>
  <si>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</si>
  <si>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</si>
  <si>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</si>
  <si>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</si>
  <si>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</si>
  <si>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</si>
  <si>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</si>
  <si>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</si>
  <si>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</si>
  <si>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</si>
  <si>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</si>
  <si>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</si>
  <si>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</si>
  <si>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</si>
  <si>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</si>
  <si>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</si>
  <si>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</si>
  <si>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</si>
  <si>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</si>
  <si>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</si>
  <si>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</si>
  <si>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</si>
  <si>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</si>
  <si>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</si>
  <si>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</si>
  <si>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</si>
  <si>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</si>
  <si>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</si>
  <si>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</si>
  <si>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</si>
  <si>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</si>
  <si>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</si>
  <si>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</si>
  <si>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</si>
  <si>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</si>
  <si>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</si>
  <si>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</si>
  <si>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</si>
  <si>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</si>
  <si>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</si>
  <si>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</si>
  <si>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</si>
  <si>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</si>
  <si>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</si>
  <si>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</si>
  <si>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</si>
  <si>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</si>
  <si>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</si>
  <si>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</si>
  <si>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</si>
  <si>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</si>
  <si>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</si>
  <si>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</si>
  <si>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</si>
  <si>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</si>
  <si>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</si>
  <si>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</si>
  <si>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</si>
  <si>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</si>
  <si>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</si>
  <si>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</si>
  <si>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</si>
  <si>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</si>
  <si>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</si>
  <si>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</si>
  <si>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</si>
  <si>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</si>
  <si>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</si>
  <si>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</si>
  <si>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</si>
  <si>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</si>
  <si>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</si>
  <si>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</si>
  <si>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</si>
  <si>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</si>
  <si>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</si>
  <si>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</si>
  <si>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</si>
  <si>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</si>
  <si>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</si>
  <si>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</si>
  <si>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</si>
  <si>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</si>
  <si>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</si>
  <si>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</si>
  <si>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</si>
  <si>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</si>
  <si>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</si>
  <si>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</si>
  <si>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</si>
  <si>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</si>
  <si>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</si>
  <si>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</si>
  <si>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</si>
  <si>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</si>
  <si>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</si>
  <si>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</si>
  <si>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</si>
  <si>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</si>
  <si>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</si>
  <si>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</si>
  <si>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</si>
  <si>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</si>
  <si>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</si>
  <si>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</si>
  <si>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</si>
  <si>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</si>
  <si>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</si>
  <si>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</si>
  <si>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</si>
  <si>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</si>
  <si>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</si>
  <si>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</si>
  <si>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</si>
  <si>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</si>
  <si>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</si>
  <si>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</si>
  <si>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</si>
  <si>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</si>
  <si>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</si>
  <si>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</si>
  <si>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</si>
  <si>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</si>
  <si>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</si>
  <si>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</si>
  <si>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</si>
  <si>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</si>
  <si>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</si>
  <si>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</si>
  <si>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</si>
  <si>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</si>
  <si>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</si>
  <si>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</si>
  <si>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</si>
  <si>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</si>
  <si>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</si>
  <si>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</si>
  <si>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</si>
  <si>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</si>
  <si>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</si>
  <si>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</si>
  <si>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</si>
  <si>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</si>
  <si>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</si>
  <si>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</si>
  <si>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</si>
  <si>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</si>
  <si>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</si>
  <si>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</si>
  <si>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</si>
  <si>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</si>
  <si>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</si>
  <si>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</si>
  <si>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</si>
  <si>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</si>
  <si>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</si>
  <si>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</si>
  <si>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</si>
  <si>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</si>
  <si>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</si>
  <si>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</si>
  <si>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</si>
  <si>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</si>
  <si>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</si>
  <si>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</si>
  <si>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</si>
  <si>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</si>
  <si>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</si>
  <si>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</si>
  <si>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</si>
  <si>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</si>
  <si>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</si>
  <si>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</si>
  <si>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</si>
  <si>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</si>
  <si>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</si>
  <si>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</si>
  <si>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</si>
  <si>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</si>
  <si>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</si>
  <si>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</si>
  <si>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</si>
  <si>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</si>
  <si>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</si>
  <si>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</si>
  <si>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</si>
  <si>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</si>
  <si>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</si>
  <si>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</si>
  <si>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</si>
  <si>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</si>
  <si>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</si>
  <si>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</si>
  <si>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</si>
  <si>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</si>
  <si>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</si>
  <si>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</si>
  <si>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</si>
  <si>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</si>
  <si>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</si>
  <si>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</si>
  <si>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</si>
  <si>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</si>
  <si>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</si>
  <si>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</si>
  <si>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</si>
  <si>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</si>
  <si>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</si>
  <si>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</si>
  <si>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</si>
  <si>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</si>
  <si>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</si>
  <si>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</si>
  <si>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</si>
  <si>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</si>
  <si>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</si>
  <si>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</si>
  <si>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</si>
  <si>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</si>
  <si>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</si>
  <si>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</si>
  <si>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</si>
  <si>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</si>
  <si>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</si>
  <si>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</si>
  <si>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</si>
  <si>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</si>
  <si>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</si>
  <si>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</si>
  <si>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</si>
  <si>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</si>
  <si>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</si>
  <si>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</si>
  <si>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</si>
  <si>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</si>
  <si>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</si>
  <si>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</si>
  <si>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</si>
  <si>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</si>
  <si>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</si>
  <si>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</si>
  <si>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</si>
  <si>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</si>
  <si>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</si>
  <si>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</si>
  <si>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</si>
  <si>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</si>
  <si>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</si>
  <si>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</si>
  <si>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</si>
  <si>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</si>
  <si>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</si>
  <si>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</si>
  <si>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</si>
  <si>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</si>
  <si>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</si>
  <si>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</si>
  <si>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</si>
  <si>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</si>
  <si>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</si>
  <si>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</si>
  <si>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</si>
  <si>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</si>
  <si>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</si>
  <si>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</si>
  <si>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</si>
  <si>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</si>
  <si>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</si>
  <si>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</si>
  <si>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</si>
  <si>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</si>
  <si>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</si>
  <si>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</si>
  <si>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</si>
  <si>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</si>
  <si>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</si>
  <si>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</si>
  <si>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</si>
  <si>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</si>
  <si>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</si>
  <si>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</si>
  <si>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</si>
  <si>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</si>
  <si>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</si>
  <si>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</si>
  <si>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</si>
  <si>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</si>
  <si>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</si>
  <si>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</si>
  <si>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</si>
  <si>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</si>
  <si>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</si>
  <si>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</si>
  <si>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</si>
  <si>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</si>
  <si>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</si>
  <si>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</si>
  <si>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</si>
  <si>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</si>
  <si>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</si>
  <si>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</si>
  <si>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</si>
  <si>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</si>
  <si>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</si>
  <si>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</si>
  <si>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</si>
  <si>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</si>
  <si>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</si>
  <si>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</si>
  <si>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</si>
  <si>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</si>
  <si>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</si>
  <si>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</si>
  <si>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</si>
  <si>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</si>
  <si>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</si>
  <si>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</si>
  <si>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</si>
  <si>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</si>
  <si>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</si>
  <si>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</si>
  <si>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</si>
  <si>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</si>
  <si>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</si>
  <si>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</si>
  <si>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</si>
  <si>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</si>
  <si>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</si>
  <si>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</si>
  <si>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</si>
  <si>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</si>
  <si>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</si>
  <si>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</si>
  <si>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</si>
  <si>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</si>
  <si>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</si>
  <si>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</si>
  <si>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</si>
  <si>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</si>
  <si>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</si>
  <si>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</si>
  <si>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</si>
  <si>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</si>
  <si>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</si>
  <si>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</si>
  <si>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</si>
  <si>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</si>
  <si>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</si>
  <si>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</si>
  <si>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</si>
  <si>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</si>
  <si>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</si>
  <si>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</si>
  <si>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</si>
  <si>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</si>
  <si>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</si>
  <si>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</si>
  <si>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</si>
  <si>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</si>
  <si>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</si>
  <si>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</si>
  <si>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</si>
  <si>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</si>
  <si>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</si>
  <si>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</si>
  <si>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</si>
  <si>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</si>
  <si>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</si>
  <si>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</si>
  <si>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</si>
  <si>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</si>
  <si>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</si>
  <si>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</si>
  <si>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</si>
  <si>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</si>
  <si>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</si>
  <si>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</si>
  <si>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</si>
  <si>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</si>
  <si>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</si>
  <si>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</si>
  <si>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</si>
  <si>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</si>
  <si>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</si>
  <si>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</si>
  <si>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</si>
  <si>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</si>
  <si>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</si>
  <si>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</si>
  <si>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</si>
  <si>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</si>
  <si>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</si>
  <si>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</si>
  <si>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</si>
  <si>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</si>
  <si>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</si>
  <si>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</si>
  <si>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</si>
  <si>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</si>
  <si>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</si>
  <si>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</si>
  <si>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</si>
  <si>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</si>
  <si>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</si>
  <si>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</si>
  <si>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</si>
  <si>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</si>
  <si>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</si>
  <si>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</si>
  <si>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</si>
  <si>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</si>
  <si>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</si>
  <si>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</si>
  <si>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</si>
  <si>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</si>
  <si>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</si>
  <si>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</si>
  <si>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</si>
  <si>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</si>
  <si>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</si>
  <si>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</si>
  <si>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</si>
  <si>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</si>
  <si>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</si>
  <si>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</si>
  <si>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</si>
  <si>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</si>
  <si>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</si>
  <si>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</si>
  <si>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</si>
  <si>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</si>
  <si>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</si>
  <si>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</si>
  <si>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</si>
  <si>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</si>
  <si>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</si>
  <si>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</si>
  <si>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</si>
  <si>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</si>
  <si>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</si>
  <si>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</si>
  <si>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</si>
  <si>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</si>
  <si>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</si>
  <si>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</si>
  <si>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</si>
  <si>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</si>
  <si>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</si>
  <si>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</si>
  <si>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</si>
  <si>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</si>
  <si>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</si>
  <si>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</si>
  <si>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</si>
  <si>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</si>
  <si>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</si>
  <si>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</si>
  <si>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</si>
  <si>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</si>
  <si>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</si>
  <si>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</si>
  <si>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</si>
  <si>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</si>
  <si>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</si>
  <si>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</si>
  <si>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</si>
  <si>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</si>
  <si>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</si>
  <si>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</si>
  <si>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</si>
  <si>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</si>
  <si>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</si>
  <si>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</si>
  <si>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</si>
  <si>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</si>
  <si>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</si>
  <si>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</si>
  <si>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</si>
  <si>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</si>
  <si>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</si>
  <si>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</si>
  <si>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</si>
  <si>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</si>
  <si>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</si>
  <si>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</si>
  <si>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</si>
  <si>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</si>
  <si>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</si>
  <si>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</si>
  <si>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</si>
  <si>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</si>
  <si>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</si>
  <si>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</si>
  <si>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</si>
  <si>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</si>
  <si>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</si>
  <si>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</si>
  <si>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</si>
  <si>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</si>
  <si>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</si>
  <si>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</si>
  <si>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</si>
  <si>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</si>
  <si>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</si>
  <si>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</si>
  <si>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</si>
  <si>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</si>
  <si>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</si>
  <si>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</si>
  <si>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</si>
  <si>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</si>
  <si>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</si>
  <si>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</si>
  <si>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</si>
  <si>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</si>
  <si>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</si>
  <si>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</si>
  <si>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</si>
  <si>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</si>
  <si>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</si>
  <si>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</si>
  <si>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</si>
  <si>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</si>
  <si>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</si>
  <si>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</si>
  <si>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</si>
  <si>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</si>
  <si>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</si>
  <si>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</si>
  <si>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</si>
  <si>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</si>
  <si>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</si>
  <si>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</si>
  <si>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</si>
  <si>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</si>
  <si>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</si>
  <si>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</si>
  <si>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</si>
  <si>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</si>
  <si>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</si>
  <si>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</si>
  <si>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</si>
  <si>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</si>
  <si>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</si>
  <si>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</si>
  <si>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</si>
  <si>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</si>
  <si>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</si>
  <si>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</si>
  <si>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</si>
  <si>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</si>
  <si>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</si>
  <si>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</si>
  <si>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</si>
  <si>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</si>
  <si>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</si>
  <si>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</si>
  <si>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</si>
  <si>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</si>
  <si>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</si>
  <si>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</si>
  <si>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</si>
  <si>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</si>
  <si>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</si>
  <si>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</si>
  <si>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</si>
  <si>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</si>
  <si>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</si>
  <si>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</si>
  <si>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</si>
  <si>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</si>
  <si>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</si>
  <si>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</si>
  <si>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</si>
  <si>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</si>
  <si>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</si>
  <si>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</si>
  <si>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</si>
  <si>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</si>
  <si>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</si>
  <si>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</si>
  <si>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</si>
  <si>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</si>
  <si>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</si>
  <si>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</si>
  <si>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</si>
  <si>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</si>
  <si>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</si>
  <si>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</si>
  <si>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</si>
  <si>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</si>
  <si>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</si>
  <si>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</si>
  <si>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</si>
  <si>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</si>
  <si>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</si>
  <si>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</si>
  <si>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</si>
  <si>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</si>
  <si>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</si>
  <si>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</si>
  <si>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</si>
  <si>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</si>
  <si>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</si>
  <si>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</si>
  <si>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</si>
  <si>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</si>
  <si>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</si>
  <si>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</si>
  <si>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</si>
  <si>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</si>
  <si>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</si>
  <si>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</si>
  <si>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</si>
  <si>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</si>
  <si>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</si>
  <si>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</si>
  <si>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</si>
  <si>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</si>
  <si>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</si>
  <si>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</si>
  <si>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</si>
  <si>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</si>
  <si>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</si>
  <si>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</si>
  <si>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</si>
  <si>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</si>
  <si>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</si>
  <si>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</si>
  <si>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</si>
  <si>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</si>
  <si>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</si>
  <si>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</si>
  <si>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</si>
  <si>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</si>
  <si>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</si>
  <si>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</si>
  <si>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</si>
  <si>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</si>
  <si>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</si>
  <si>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</si>
  <si>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</si>
  <si>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</si>
  <si>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</si>
  <si>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</si>
  <si>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</si>
  <si>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</si>
  <si>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</si>
  <si>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</si>
  <si>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</si>
  <si>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</si>
  <si>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</si>
  <si>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</si>
  <si>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</si>
  <si>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</si>
  <si>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</si>
  <si>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</si>
  <si>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</si>
  <si>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</si>
  <si>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</si>
  <si>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</si>
  <si>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</si>
  <si>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</si>
  <si>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</si>
  <si>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</si>
  <si>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</si>
  <si>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</si>
  <si>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</si>
  <si>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</si>
  <si>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</si>
  <si>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</si>
  <si>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</si>
  <si>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</si>
  <si>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</si>
  <si>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</si>
  <si>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</si>
  <si>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</si>
  <si>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</si>
  <si>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</si>
  <si>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</si>
  <si>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</si>
  <si>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</si>
  <si>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</si>
  <si>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</si>
  <si>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</si>
  <si>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</si>
  <si>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</si>
  <si>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</si>
  <si>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</si>
  <si>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</si>
  <si>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</si>
  <si>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</si>
  <si>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</si>
  <si>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</si>
  <si>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</si>
  <si>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</si>
  <si>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</si>
  <si>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</si>
  <si>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</si>
  <si>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</si>
  <si>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</si>
  <si>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</si>
  <si>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</si>
  <si>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</si>
  <si>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</si>
  <si>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</si>
  <si>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</si>
  <si>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</si>
  <si>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</si>
  <si>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</si>
  <si>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</si>
  <si>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</si>
  <si>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</si>
  <si>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</si>
  <si>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</si>
  <si>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</si>
  <si>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</si>
  <si>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</si>
  <si>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</si>
  <si>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</si>
  <si>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</si>
  <si>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</si>
  <si>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</si>
  <si>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</si>
  <si>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</si>
  <si>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</si>
  <si>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</si>
  <si>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</si>
  <si>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</si>
  <si>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</si>
  <si>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</si>
  <si>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</si>
  <si>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</si>
  <si>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</si>
  <si>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</si>
  <si>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</si>
  <si>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</si>
  <si>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</si>
  <si>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</si>
  <si>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</si>
  <si>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</si>
  <si>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</si>
  <si>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</si>
  <si>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</si>
  <si>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</si>
  <si>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</si>
  <si>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</si>
  <si>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</si>
  <si>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</si>
  <si>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</si>
  <si>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</si>
  <si>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</si>
  <si>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</si>
  <si>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</si>
  <si>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</si>
  <si>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</si>
  <si>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</si>
  <si>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</si>
  <si>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</si>
  <si>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</si>
  <si>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</si>
  <si>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</si>
  <si>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</si>
  <si>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</si>
  <si>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</si>
  <si>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</si>
  <si>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</si>
  <si>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</si>
  <si>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</si>
  <si>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</si>
  <si>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</si>
  <si>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</si>
  <si>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</si>
  <si>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</si>
  <si>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</si>
  <si>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</si>
  <si>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</si>
  <si>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</si>
  <si>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</si>
  <si>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</si>
  <si>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</si>
  <si>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</si>
  <si>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</si>
  <si>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</si>
  <si>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</si>
  <si>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</si>
  <si>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</si>
  <si>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</si>
  <si>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</si>
  <si>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</si>
  <si>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</si>
  <si>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</si>
  <si>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</si>
  <si>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</si>
  <si>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</si>
  <si>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</si>
  <si>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</si>
  <si>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</si>
  <si>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</si>
  <si>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</si>
  <si>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</si>
  <si>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</si>
  <si>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</si>
  <si>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</si>
  <si>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</si>
  <si>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</si>
  <si>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</si>
  <si>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</si>
  <si>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</si>
  <si>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</si>
  <si>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</si>
  <si>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</si>
  <si>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</si>
  <si>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</si>
  <si>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</si>
  <si>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</si>
  <si>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</si>
  <si>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</si>
  <si>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</si>
  <si>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</si>
  <si>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</si>
  <si>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</si>
  <si>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</si>
  <si>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</si>
  <si>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</si>
  <si>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</si>
  <si>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</si>
  <si>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</si>
  <si>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</si>
  <si>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</si>
  <si>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</si>
  <si>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</si>
  <si>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</si>
  <si>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</si>
  <si>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</si>
  <si>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</si>
  <si>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</si>
  <si>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</si>
  <si>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</si>
  <si>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</si>
  <si>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</si>
  <si>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</si>
  <si>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</si>
  <si>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</si>
  <si>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</si>
  <si>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</si>
  <si>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</si>
  <si>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</si>
  <si>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</si>
  <si>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</si>
  <si>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</si>
  <si>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</si>
  <si>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</si>
  <si>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</si>
  <si>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</si>
  <si>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</si>
  <si>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</si>
  <si>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</si>
  <si>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</si>
  <si>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</si>
  <si>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</si>
  <si>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</si>
  <si>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</si>
  <si>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</si>
  <si>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</si>
  <si>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</si>
  <si>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</si>
  <si>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</si>
  <si>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</si>
  <si>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</si>
  <si>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</si>
  <si>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</si>
  <si>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</si>
  <si>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</si>
  <si>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</si>
  <si>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</si>
  <si>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</si>
  <si>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</si>
  <si>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</si>
  <si>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</si>
  <si>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</si>
  <si>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</si>
  <si>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</si>
  <si>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</si>
  <si>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</si>
  <si>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</si>
  <si>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</si>
  <si>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</si>
  <si>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</si>
  <si>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</si>
  <si>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</si>
  <si>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</si>
  <si>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</si>
  <si>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</si>
  <si>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</si>
  <si>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</si>
  <si>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</si>
  <si>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</si>
  <si>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</si>
  <si>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</si>
  <si>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</si>
  <si>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</si>
  <si>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</si>
  <si>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</si>
  <si>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</si>
  <si>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</si>
  <si>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</si>
  <si>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</si>
  <si>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</si>
  <si>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</si>
  <si>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</si>
  <si>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</si>
  <si>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</si>
  <si>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</si>
  <si>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</si>
  <si>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</si>
  <si>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</si>
  <si>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</si>
  <si>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</si>
  <si>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</si>
  <si>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</si>
  <si>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</si>
  <si>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</si>
  <si>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</si>
  <si>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</si>
  <si>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</si>
  <si>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</si>
  <si>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</si>
  <si>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</si>
  <si>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</si>
  <si>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</si>
  <si>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</si>
  <si>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</si>
  <si>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</si>
  <si>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</si>
  <si>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</si>
  <si>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</si>
  <si>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</si>
  <si>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</si>
  <si>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</si>
  <si>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</si>
  <si>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</si>
  <si>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</si>
  <si>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</si>
  <si>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</si>
  <si>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</si>
  <si>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</si>
  <si>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</si>
  <si>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</si>
  <si>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</si>
  <si>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</si>
  <si>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</si>
  <si>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</si>
  <si>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</si>
  <si>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</si>
  <si>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</si>
  <si>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</si>
  <si>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</si>
  <si>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</si>
  <si>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</si>
  <si>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</si>
  <si>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</si>
  <si>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</si>
  <si>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</si>
  <si>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</si>
  <si>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</si>
  <si>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</si>
  <si>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</si>
  <si>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</si>
  <si>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</si>
  <si>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</si>
  <si>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</si>
  <si>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</si>
  <si>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</si>
  <si>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</si>
  <si>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</si>
  <si>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</si>
  <si>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</si>
  <si>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</si>
  <si>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</si>
  <si>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</si>
  <si>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</si>
  <si>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</si>
  <si>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</si>
  <si>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</si>
  <si>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</si>
  <si>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</si>
  <si>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</si>
  <si>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</si>
  <si>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</si>
  <si>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</si>
  <si>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</si>
  <si>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</si>
  <si>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</si>
  <si>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</si>
  <si>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</si>
  <si>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</si>
  <si>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</si>
  <si>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</si>
  <si>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</si>
  <si>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</si>
  <si>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</si>
  <si>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</si>
  <si>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</si>
  <si>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</si>
  <si>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</si>
  <si>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</si>
  <si>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</si>
  <si>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</si>
  <si>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</si>
  <si>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</si>
  <si>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</si>
  <si>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</si>
  <si>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</si>
  <si>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</si>
  <si>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</si>
  <si>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</si>
  <si>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</si>
  <si>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</si>
  <si>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</si>
  <si>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</si>
  <si>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</si>
  <si>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</si>
  <si>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</si>
  <si>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</si>
  <si>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</si>
  <si>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</si>
  <si>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</si>
  <si>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</si>
  <si>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</si>
  <si>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</si>
  <si>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</si>
  <si>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</si>
  <si>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</si>
  <si>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</si>
  <si>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</si>
  <si>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</si>
  <si>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</si>
  <si>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</si>
  <si>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</si>
  <si>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</si>
  <si>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</si>
  <si>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</si>
  <si>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</si>
  <si>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</si>
  <si>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</si>
  <si>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</si>
  <si>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</si>
  <si>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</si>
  <si>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</si>
  <si>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</si>
  <si>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</si>
  <si>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</si>
  <si>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</si>
  <si>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</si>
  <si>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</si>
  <si>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</si>
  <si>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</si>
  <si>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</si>
  <si>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</si>
  <si>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</si>
  <si>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</si>
  <si>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</si>
  <si>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</si>
  <si>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</si>
  <si>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</si>
  <si>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</si>
  <si>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</si>
  <si>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</si>
  <si>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</si>
  <si>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</si>
  <si>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</si>
  <si>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</si>
  <si>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</si>
  <si>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</si>
  <si>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</si>
  <si>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</si>
  <si>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</si>
  <si>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</si>
  <si>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</si>
  <si>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</si>
  <si>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</si>
  <si>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</si>
  <si>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</si>
  <si>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</si>
  <si>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</si>
  <si>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</si>
  <si>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</si>
  <si>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</si>
  <si>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</si>
  <si>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</si>
  <si>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</si>
  <si>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</si>
  <si>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</si>
  <si>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</si>
  <si>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</si>
  <si>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</si>
  <si>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</si>
  <si>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</si>
  <si>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</si>
  <si>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</si>
  <si>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</si>
  <si>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</si>
  <si>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</si>
  <si>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</si>
  <si>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</si>
  <si>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</si>
  <si>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</si>
  <si>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</si>
  <si>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</si>
  <si>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</si>
  <si>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</si>
  <si>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</si>
  <si>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</si>
  <si>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</si>
  <si>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</si>
  <si>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</si>
  <si>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</si>
  <si>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</si>
  <si>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</si>
  <si>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</si>
  <si>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</si>
  <si>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</si>
  <si>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</si>
  <si>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</si>
  <si>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</si>
  <si>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</si>
  <si>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</si>
  <si>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</si>
  <si>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</si>
  <si>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</si>
  <si>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</si>
  <si>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</si>
  <si>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</si>
  <si>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</si>
  <si>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</si>
  <si>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</si>
  <si>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</si>
  <si>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</si>
  <si>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</si>
  <si>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</si>
  <si>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</si>
  <si>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</si>
  <si>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</si>
  <si>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</si>
  <si>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</si>
  <si>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</si>
  <si>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</si>
  <si>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</si>
  <si>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</si>
  <si>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</si>
  <si>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</si>
  <si>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</si>
  <si>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</si>
  <si>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</si>
  <si>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</si>
  <si>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</si>
  <si>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</si>
  <si>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</si>
  <si>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</si>
  <si>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</si>
  <si>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</si>
  <si>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</si>
  <si>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</si>
  <si>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</si>
  <si>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</si>
  <si>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</si>
  <si>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</si>
  <si>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</si>
  <si>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</si>
  <si>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</si>
  <si>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</si>
  <si>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</si>
  <si>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</si>
  <si>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</si>
  <si>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</si>
  <si>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</si>
  <si>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</si>
  <si>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</si>
  <si>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</si>
  <si>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</si>
  <si>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</si>
  <si>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</si>
  <si>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</si>
  <si>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</si>
  <si>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</si>
  <si>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</si>
  <si>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</si>
  <si>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</si>
  <si>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</si>
  <si>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</si>
  <si>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</si>
  <si>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</si>
  <si>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</si>
  <si>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</si>
  <si>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</si>
  <si>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</si>
  <si>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</si>
  <si>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</si>
  <si>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</si>
  <si>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</si>
  <si>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</si>
  <si>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</si>
  <si>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</si>
  <si>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</si>
  <si>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</si>
  <si>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</si>
  <si>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</si>
  <si>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</si>
  <si>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</si>
  <si>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</si>
  <si>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</si>
  <si>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</si>
  <si>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</si>
  <si>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</si>
  <si>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</si>
  <si>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</si>
  <si>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</si>
  <si>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</si>
  <si>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</si>
  <si>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</si>
  <si>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</si>
  <si>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</si>
  <si>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</si>
  <si>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</si>
  <si>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</si>
  <si>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</si>
  <si>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</si>
  <si>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</si>
  <si>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</si>
  <si>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</si>
  <si>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</si>
  <si>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</si>
  <si>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</si>
  <si>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</si>
  <si>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</si>
  <si>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</si>
  <si>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</si>
  <si>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</si>
  <si>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</si>
  <si>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</si>
  <si>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</si>
  <si>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</si>
  <si>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</si>
  <si>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</si>
  <si>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</si>
  <si>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</si>
  <si>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</si>
  <si>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</si>
  <si>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</si>
  <si>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</si>
  <si>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</si>
  <si>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</si>
  <si>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</si>
  <si>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</si>
  <si>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</si>
  <si>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</si>
  <si>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</si>
  <si>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</si>
  <si>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</si>
  <si>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</si>
  <si>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</si>
  <si>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</si>
  <si>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</si>
  <si>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</si>
  <si>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</si>
  <si>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</si>
  <si>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</si>
  <si>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</si>
  <si>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</si>
  <si>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</si>
  <si>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</si>
  <si>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</si>
  <si>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</si>
  <si>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</si>
  <si>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</si>
  <si>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</si>
  <si>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</si>
  <si>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</si>
  <si>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</si>
  <si>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</si>
  <si>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</si>
  <si>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</si>
  <si>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</si>
  <si>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</si>
  <si>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</si>
  <si>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</si>
  <si>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</si>
  <si>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</si>
  <si>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</si>
  <si>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</si>
  <si>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</si>
  <si>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</si>
  <si>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</si>
  <si>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</si>
  <si>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</si>
  <si>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</si>
  <si>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</si>
  <si>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</si>
  <si>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</si>
  <si>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</si>
  <si>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</si>
  <si>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</si>
  <si>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</si>
  <si>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</si>
  <si>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</si>
  <si>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</si>
  <si>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</si>
  <si>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</si>
  <si>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</si>
  <si>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</si>
  <si>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</si>
  <si>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</si>
  <si>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</si>
  <si>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</si>
  <si>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</si>
  <si>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</si>
  <si>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</si>
  <si>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</si>
  <si>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</si>
  <si>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</si>
  <si>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</si>
  <si>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</si>
  <si>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</si>
  <si>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</si>
  <si>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</si>
  <si>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</si>
  <si>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</si>
  <si>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</si>
  <si>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</si>
  <si>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</si>
  <si>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</si>
  <si>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</si>
  <si>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</si>
  <si>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</si>
  <si>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</si>
  <si>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</si>
  <si>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</si>
  <si>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</si>
  <si>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</si>
  <si>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</si>
  <si>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</si>
  <si>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</si>
  <si>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</si>
  <si>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</si>
  <si>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</si>
  <si>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</si>
  <si>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</si>
  <si>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</si>
  <si>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</si>
  <si>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</si>
  <si>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</si>
  <si>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</si>
  <si>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</si>
  <si>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</si>
  <si>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</si>
  <si>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</si>
  <si>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</si>
  <si>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</si>
  <si>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</si>
  <si>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</si>
  <si>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</si>
  <si>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</si>
  <si>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</si>
  <si>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</si>
  <si>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</si>
  <si>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</si>
  <si>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</si>
  <si>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</si>
  <si>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</si>
  <si>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</si>
  <si>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</si>
  <si>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</si>
  <si>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</si>
  <si>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</si>
  <si>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</si>
  <si>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</si>
  <si>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</si>
  <si>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</si>
  <si>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</si>
  <si>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</si>
  <si>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</si>
  <si>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</si>
  <si>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</si>
  <si>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</si>
  <si>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</si>
  <si>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</si>
  <si>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</si>
  <si>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</si>
  <si>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</si>
  <si>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</si>
  <si>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</si>
  <si>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</si>
  <si>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</si>
  <si>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</si>
  <si>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</si>
  <si>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</si>
  <si>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</si>
  <si>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</si>
  <si>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</si>
  <si>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</si>
  <si>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</si>
  <si>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</si>
  <si>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</si>
  <si>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</si>
  <si>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</si>
  <si>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</si>
  <si>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</si>
  <si>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</si>
  <si>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</si>
  <si>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</si>
  <si>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</si>
  <si>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</si>
  <si>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</si>
  <si>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</si>
  <si>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</si>
  <si>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</si>
  <si>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</si>
  <si>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</si>
  <si>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</si>
  <si>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</si>
  <si>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</si>
  <si>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</si>
  <si>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</si>
  <si>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</si>
  <si>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</si>
  <si>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</si>
  <si>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</si>
  <si>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</si>
  <si>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</si>
  <si>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</si>
  <si>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</si>
  <si>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</si>
  <si>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</si>
  <si>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</si>
  <si>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</si>
  <si>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</si>
  <si>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</si>
  <si>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</si>
  <si>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</si>
  <si>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</si>
  <si>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</si>
  <si>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</si>
  <si>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</si>
  <si>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</si>
  <si>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</si>
  <si>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</si>
  <si>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</si>
  <si>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</si>
  <si>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</si>
  <si>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</si>
  <si>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</si>
  <si>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</si>
  <si>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</si>
  <si>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</si>
  <si>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</si>
  <si>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</si>
  <si>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</si>
  <si>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</si>
  <si>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</si>
  <si>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</si>
  <si>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</si>
  <si>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</si>
  <si>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</si>
  <si>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</si>
  <si>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</si>
  <si>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</si>
  <si>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</si>
  <si>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</si>
  <si>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</si>
  <si>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</si>
  <si>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</si>
  <si>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</si>
  <si>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</si>
  <si>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</si>
  <si>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</si>
  <si>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</si>
  <si>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</si>
  <si>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</si>
  <si>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</si>
  <si>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</si>
  <si>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</si>
  <si>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</si>
  <si>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</si>
  <si>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</si>
  <si>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</si>
  <si>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</si>
  <si>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</si>
  <si>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</si>
  <si>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</si>
  <si>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</si>
  <si>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</si>
  <si>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</si>
  <si>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</si>
  <si>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</si>
  <si>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</si>
  <si>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</si>
  <si>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</si>
  <si>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</si>
  <si>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</si>
  <si>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</si>
  <si>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</si>
  <si>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</si>
  <si>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</si>
  <si>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</si>
  <si>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</si>
  <si>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</si>
  <si>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</si>
  <si>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</si>
  <si>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</si>
  <si>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</si>
  <si>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</si>
  <si>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</si>
  <si>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</si>
  <si>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</si>
  <si>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</si>
  <si>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</si>
  <si>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</si>
  <si>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</si>
  <si>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</si>
  <si>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</si>
  <si>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</si>
  <si>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</si>
  <si>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</si>
  <si>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</si>
  <si>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</si>
  <si>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</si>
  <si>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</si>
  <si>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</si>
  <si>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</si>
  <si>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</si>
  <si>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</si>
  <si>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</si>
  <si>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</si>
  <si>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</si>
  <si>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</si>
  <si>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</si>
  <si>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</si>
  <si>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</si>
  <si>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</si>
  <si>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</si>
  <si>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</si>
  <si>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</si>
  <si>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</si>
  <si>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</si>
  <si>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</si>
  <si>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</si>
  <si>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</si>
  <si>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</si>
  <si>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</si>
  <si>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</si>
  <si>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</si>
  <si>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</si>
  <si>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</si>
  <si>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</si>
  <si>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</si>
  <si>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</si>
  <si>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</si>
  <si>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</si>
  <si>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</si>
  <si>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</si>
  <si>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</si>
  <si>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</si>
  <si>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</si>
  <si>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</si>
  <si>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</si>
  <si>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</si>
  <si>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</si>
  <si>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</si>
  <si>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</si>
  <si>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</si>
  <si>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</si>
  <si>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</si>
  <si>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</si>
  <si>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</si>
  <si>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</si>
  <si>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</si>
  <si>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</si>
  <si>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</si>
  <si>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</si>
  <si>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</si>
  <si>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</si>
  <si>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</si>
  <si>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</si>
  <si>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</si>
  <si>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</si>
  <si>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</si>
  <si>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</si>
  <si>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</si>
  <si>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</si>
  <si>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</si>
  <si>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</si>
  <si>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</si>
  <si>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</si>
  <si>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</si>
  <si>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</si>
  <si>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</si>
  <si>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</si>
  <si>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</si>
  <si>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</si>
  <si>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</si>
  <si>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</si>
  <si>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</si>
  <si>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</si>
  <si>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</si>
  <si>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</si>
  <si>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</si>
  <si>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</si>
  <si>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</si>
  <si>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</si>
  <si>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</si>
  <si>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</si>
  <si>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</si>
  <si>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</si>
  <si>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</si>
  <si>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</si>
  <si>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</si>
  <si>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</si>
  <si>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</si>
  <si>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</si>
  <si>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</si>
  <si>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</si>
  <si>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</si>
  <si>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</si>
  <si>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</si>
  <si>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</si>
  <si>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</si>
  <si>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</si>
  <si>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</si>
  <si>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</si>
  <si>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</si>
  <si>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</si>
  <si>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</si>
  <si>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</si>
  <si>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</si>
  <si>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</si>
  <si>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</si>
  <si>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</si>
  <si>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</si>
  <si>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</si>
  <si>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</si>
  <si>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</si>
  <si>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</si>
  <si>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</si>
  <si>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</si>
  <si>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</si>
  <si>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</si>
  <si>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</si>
  <si>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</si>
  <si>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</si>
  <si>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</si>
  <si>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</si>
  <si>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</si>
  <si>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</si>
  <si>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</si>
  <si>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</si>
  <si>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</si>
  <si>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</si>
  <si>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</si>
  <si>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</si>
  <si>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</si>
  <si>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</si>
  <si>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</si>
  <si>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</si>
  <si>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</si>
  <si>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</si>
  <si>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</si>
  <si>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</si>
  <si>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</si>
  <si>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</si>
  <si>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</si>
  <si>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</si>
  <si>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</si>
  <si>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</si>
  <si>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</si>
  <si>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</si>
  <si>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</si>
  <si>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</si>
  <si>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</si>
  <si>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</si>
  <si>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</si>
  <si>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</si>
  <si>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</si>
  <si>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</si>
  <si>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</si>
  <si>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</si>
  <si>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</si>
  <si>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</si>
  <si>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</si>
  <si>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</si>
  <si>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</si>
  <si>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</si>
  <si>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</si>
  <si>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</si>
  <si>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</si>
  <si>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</si>
  <si>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</si>
  <si>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</si>
  <si>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</si>
  <si>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</si>
  <si>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</si>
  <si>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</si>
  <si>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</si>
  <si>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</si>
  <si>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</si>
  <si>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</si>
  <si>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</si>
  <si>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</si>
  <si>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</si>
  <si>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</si>
  <si>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</si>
  <si>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</si>
  <si>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</si>
  <si>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</si>
  <si>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</si>
  <si>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</si>
  <si>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</si>
  <si>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</si>
  <si>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</si>
  <si>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</si>
  <si>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</si>
  <si>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</si>
  <si>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</si>
  <si>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</si>
  <si>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</si>
  <si>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</si>
  <si>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</si>
  <si>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</si>
  <si>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</si>
  <si>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</si>
  <si>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</si>
  <si>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</si>
  <si>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</si>
  <si>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</si>
  <si>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</si>
  <si>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</si>
  <si>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</si>
  <si>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</si>
  <si>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</si>
  <si>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</si>
  <si>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</si>
  <si>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</si>
  <si>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</si>
  <si>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</si>
  <si>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</si>
  <si>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</si>
  <si>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</si>
  <si>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</si>
  <si>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</si>
  <si>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</si>
  <si>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</si>
  <si>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</si>
  <si>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</si>
  <si>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</si>
  <si>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</si>
  <si>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</si>
  <si>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</si>
  <si>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</si>
  <si>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</si>
  <si>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</si>
  <si>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</si>
  <si>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</si>
  <si>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</si>
  <si>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</si>
  <si>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</si>
  <si>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</si>
  <si>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</si>
  <si>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</si>
  <si>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</si>
  <si>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</si>
  <si>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</si>
  <si>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</si>
  <si>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</si>
  <si>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</si>
  <si>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</si>
  <si>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</si>
  <si>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</si>
  <si>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</si>
  <si>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</si>
  <si>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</si>
  <si>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</si>
  <si>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</si>
  <si>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</si>
  <si>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</si>
  <si>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</si>
  <si>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</si>
  <si>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</si>
  <si>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</si>
  <si>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</si>
  <si>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</si>
  <si>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</si>
  <si>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</si>
  <si>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</si>
  <si>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</si>
  <si>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</si>
  <si>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</si>
  <si>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</si>
  <si>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</si>
  <si>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</si>
  <si>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</si>
  <si>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</si>
  <si>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</si>
  <si>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</si>
  <si>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</si>
  <si>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</si>
  <si>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</si>
  <si>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</si>
  <si>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</si>
  <si>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</si>
  <si>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</si>
  <si>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</si>
  <si>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</si>
  <si>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</si>
  <si>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</si>
  <si>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</si>
  <si>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</si>
  <si>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</si>
  <si>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</si>
  <si>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</si>
  <si>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</si>
  <si>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</si>
  <si>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</si>
  <si>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</si>
  <si>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</si>
  <si>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</si>
  <si>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</si>
  <si>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</si>
  <si>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</si>
  <si>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</si>
  <si>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</si>
  <si>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</si>
  <si>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</si>
  <si>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</si>
  <si>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</si>
  <si>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</si>
  <si>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</si>
  <si>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</si>
  <si>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</si>
  <si>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</si>
  <si>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</si>
  <si>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</si>
  <si>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</si>
  <si>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</si>
  <si>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</si>
  <si>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</si>
  <si>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</si>
  <si>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</si>
  <si>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</si>
  <si>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</si>
  <si>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</si>
  <si>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</si>
  <si>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</si>
  <si>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</si>
  <si>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</si>
  <si>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</si>
  <si>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</si>
  <si>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</si>
  <si>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</si>
  <si>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</si>
  <si>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</si>
  <si>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</si>
  <si>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</si>
  <si>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</si>
  <si>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</si>
  <si>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</si>
  <si>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</si>
  <si>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</si>
  <si>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</si>
  <si>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</si>
  <si>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</si>
  <si>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</si>
  <si>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</si>
  <si>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</si>
  <si>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</si>
  <si>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</si>
  <si>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</si>
  <si>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</si>
  <si>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</si>
  <si>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</si>
  <si>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</si>
  <si>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</si>
  <si>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</si>
  <si>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</si>
  <si>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</si>
  <si>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</si>
  <si>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</si>
  <si>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</si>
  <si>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</si>
  <si>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</si>
  <si>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</si>
  <si>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</si>
  <si>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</si>
  <si>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</si>
  <si>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</si>
  <si>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</si>
  <si>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</si>
  <si>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</si>
  <si>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</si>
  <si>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</si>
  <si>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</si>
  <si>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</si>
  <si>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</si>
  <si>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</si>
  <si>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</si>
  <si>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</si>
  <si>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</si>
  <si>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</si>
  <si>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</si>
  <si>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</si>
  <si>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</si>
  <si>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</si>
  <si>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</si>
  <si>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</si>
  <si>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</si>
  <si>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</si>
  <si>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</si>
  <si>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</si>
  <si>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</si>
  <si>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</si>
  <si>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</si>
  <si>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</si>
  <si>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</si>
  <si>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</si>
  <si>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</si>
  <si>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</si>
  <si>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</si>
  <si>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</si>
  <si>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</si>
  <si>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</si>
  <si>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</si>
  <si>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</si>
  <si>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</si>
  <si>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</si>
  <si>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</si>
  <si>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</si>
  <si>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</si>
  <si>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</si>
  <si>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</si>
  <si>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</si>
  <si>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</si>
  <si>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</si>
  <si>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</si>
  <si>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</si>
  <si>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</si>
  <si>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</si>
  <si>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</si>
  <si>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</si>
  <si>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</si>
  <si>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</si>
  <si>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</si>
  <si>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</si>
  <si>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</si>
  <si>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</si>
  <si>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</si>
  <si>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</si>
  <si>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</si>
  <si>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</si>
  <si>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</si>
  <si>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</si>
  <si>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</si>
  <si>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</si>
  <si>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</si>
  <si>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</si>
  <si>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</si>
  <si>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</si>
  <si>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</si>
  <si>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</si>
  <si>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</si>
  <si>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</si>
  <si>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</si>
  <si>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</si>
  <si>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</si>
  <si>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</si>
  <si>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</si>
  <si>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</si>
  <si>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</si>
  <si>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</si>
  <si>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</si>
  <si>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</si>
  <si>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</si>
  <si>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</si>
  <si>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</si>
  <si>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</si>
  <si>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</si>
  <si>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</si>
  <si>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</si>
  <si>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</si>
  <si>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</si>
  <si>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</si>
  <si>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</si>
  <si>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</si>
  <si>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</si>
  <si>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</si>
  <si>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</si>
  <si>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</si>
  <si>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</si>
  <si>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</si>
  <si>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</si>
  <si>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</si>
  <si>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</si>
  <si>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</si>
  <si>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</si>
  <si>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</si>
  <si>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</si>
  <si>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</si>
  <si>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</si>
  <si>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</si>
  <si>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</si>
  <si>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</si>
  <si>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</si>
  <si>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</si>
  <si>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</si>
  <si>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</si>
  <si>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</si>
  <si>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</si>
  <si>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</si>
  <si>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</si>
  <si>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</si>
  <si>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</si>
  <si>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</si>
  <si>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</si>
  <si>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</si>
  <si>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</si>
  <si>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</si>
  <si>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</si>
  <si>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</si>
  <si>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</si>
  <si>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</si>
  <si>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</si>
  <si>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</si>
  <si>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</si>
  <si>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</si>
  <si>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</si>
  <si>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</si>
  <si>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</si>
  <si>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</si>
  <si>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</si>
  <si>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</si>
  <si>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</si>
  <si>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</si>
  <si>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</si>
  <si>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</si>
  <si>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</si>
  <si>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</si>
  <si>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</si>
  <si>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</si>
  <si>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</si>
  <si>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</si>
  <si>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</si>
  <si>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</si>
  <si>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</si>
  <si>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</si>
  <si>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</si>
  <si>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</si>
  <si>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</si>
  <si>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</si>
  <si>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</si>
  <si>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</si>
  <si>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</si>
  <si>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</si>
  <si>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</si>
  <si>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</si>
  <si>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</si>
  <si>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</si>
  <si>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</si>
  <si>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</si>
  <si>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</si>
  <si>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</si>
  <si>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</si>
  <si>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</si>
  <si>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</si>
  <si>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</si>
  <si>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</si>
  <si>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</si>
  <si>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</si>
  <si>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</si>
  <si>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</si>
  <si>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</si>
  <si>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</si>
  <si>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</si>
  <si>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</si>
  <si>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</si>
  <si>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</si>
  <si>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</si>
  <si>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</si>
  <si>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</si>
  <si>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</si>
  <si>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</si>
  <si>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</si>
  <si>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</si>
  <si>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</si>
  <si>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</si>
  <si>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</si>
  <si>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</si>
  <si>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</si>
  <si>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</si>
  <si>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</si>
  <si>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</si>
  <si>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</si>
  <si>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</si>
  <si>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</si>
  <si>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</si>
  <si>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</si>
  <si>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</si>
  <si>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</si>
  <si>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</si>
  <si>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</si>
  <si>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</si>
  <si>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</si>
  <si>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</si>
  <si>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</si>
  <si>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</si>
  <si>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</si>
  <si>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</si>
  <si>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</si>
  <si>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</si>
  <si>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</si>
  <si>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</si>
  <si>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</si>
  <si>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</si>
  <si>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</si>
  <si>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</si>
  <si>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</si>
  <si>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</si>
  <si>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</si>
  <si>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</si>
  <si>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</si>
  <si>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</si>
  <si>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</si>
  <si>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</si>
  <si>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</si>
  <si>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</si>
  <si>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</si>
  <si>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</si>
  <si>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</si>
  <si>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</si>
  <si>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</si>
  <si>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</si>
  <si>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</si>
  <si>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</si>
  <si>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</si>
  <si>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</si>
  <si>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</si>
  <si>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</si>
  <si>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</si>
  <si>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</si>
  <si>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</si>
  <si>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</si>
  <si>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</si>
  <si>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</si>
  <si>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</si>
  <si>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</si>
  <si>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</si>
  <si>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</si>
  <si>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</si>
  <si>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</si>
  <si>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</si>
  <si>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</si>
  <si>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</si>
  <si>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</si>
  <si>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</si>
  <si>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</si>
  <si>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</si>
  <si>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</si>
  <si>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</si>
  <si>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</si>
  <si>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</si>
  <si>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</si>
  <si>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</si>
  <si>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</si>
  <si>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</si>
  <si>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</si>
  <si>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</si>
  <si>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</si>
  <si>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</si>
  <si>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</si>
  <si>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</si>
  <si>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</si>
  <si>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</si>
  <si>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</si>
  <si>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</si>
  <si>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</si>
  <si>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</si>
  <si>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</si>
  <si>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</si>
  <si>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</si>
  <si>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</si>
  <si>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</si>
  <si>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</si>
  <si>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</si>
  <si>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</si>
  <si>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</si>
  <si>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</si>
  <si>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</si>
  <si>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</si>
  <si>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</si>
  <si>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</si>
  <si>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</si>
  <si>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</si>
  <si>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</si>
  <si>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</si>
  <si>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</si>
  <si>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</si>
  <si>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</si>
  <si>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</si>
  <si>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</si>
  <si>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</si>
  <si>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</si>
  <si>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</si>
  <si>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</si>
  <si>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</si>
  <si>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</si>
  <si>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</si>
  <si>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</si>
  <si>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</si>
  <si>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</si>
  <si>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</si>
  <si>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</si>
  <si>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</si>
  <si>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</si>
  <si>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</si>
  <si>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</si>
  <si>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</si>
  <si>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</si>
  <si>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</si>
  <si>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</si>
  <si>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</si>
  <si>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</si>
  <si>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</si>
  <si>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</si>
  <si>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</si>
  <si>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</si>
  <si>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</si>
  <si>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</si>
  <si>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</si>
  <si>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</si>
  <si>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</si>
  <si>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</si>
  <si>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</si>
  <si>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</si>
  <si>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</si>
  <si>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</si>
  <si>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</si>
  <si>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</si>
  <si>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</si>
  <si>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</si>
  <si>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</si>
  <si>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</si>
  <si>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</si>
  <si>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</si>
  <si>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</si>
  <si>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</si>
  <si>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</si>
  <si>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</si>
  <si>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</si>
  <si>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</si>
  <si>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</si>
  <si>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</si>
  <si>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</si>
  <si>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</si>
  <si>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</si>
  <si>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</si>
  <si>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</si>
  <si>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</si>
  <si>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</si>
  <si>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</si>
  <si>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</si>
  <si>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</si>
  <si>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</si>
  <si>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</si>
  <si>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</si>
  <si>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</si>
  <si>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</si>
  <si>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</si>
  <si>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</si>
  <si>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</si>
  <si>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</si>
  <si>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</si>
  <si>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</si>
  <si>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</si>
  <si>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</si>
  <si>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</si>
  <si>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</si>
  <si>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</si>
  <si>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</si>
  <si>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</si>
  <si>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</si>
  <si>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</si>
  <si>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</si>
  <si>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</si>
  <si>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</si>
  <si>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</si>
  <si>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</si>
  <si>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</si>
  <si>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</si>
  <si>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</si>
  <si>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</si>
  <si>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</si>
  <si>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</si>
  <si>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</si>
  <si>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</si>
  <si>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</si>
  <si>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</si>
  <si>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</si>
  <si>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</si>
  <si>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</si>
  <si>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</si>
  <si>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</si>
  <si>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</si>
  <si>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</si>
  <si>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</si>
  <si>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</si>
  <si>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</si>
  <si>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</si>
  <si>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</si>
  <si>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</si>
  <si>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</si>
  <si>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</si>
  <si>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</si>
  <si>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</si>
  <si>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</si>
  <si>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</si>
  <si>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</si>
  <si>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</si>
  <si>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</si>
  <si>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</si>
  <si>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</si>
  <si>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</si>
  <si>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</si>
  <si>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</si>
  <si>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</si>
  <si>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</si>
  <si>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</si>
  <si>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</si>
  <si>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</si>
  <si>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</si>
  <si>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</si>
  <si>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</si>
  <si>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</si>
  <si>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</si>
  <si>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</si>
  <si>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</si>
  <si>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</si>
  <si>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</si>
  <si>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</si>
  <si>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</si>
  <si>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</si>
  <si>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</si>
  <si>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</si>
  <si>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</si>
  <si>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</si>
  <si>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</si>
  <si>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</si>
  <si>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</si>
  <si>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</si>
  <si>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</si>
  <si>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</si>
  <si>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</si>
  <si>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</si>
  <si>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</si>
  <si>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</si>
  <si>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</si>
  <si>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</si>
  <si>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</si>
  <si>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</si>
  <si>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</si>
  <si>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</si>
  <si>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</si>
  <si>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</si>
  <si>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</si>
  <si>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</si>
  <si>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</si>
  <si>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</si>
  <si>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</si>
  <si>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</si>
  <si>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</si>
  <si>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</si>
  <si>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</si>
  <si>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</si>
  <si>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</si>
  <si>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</si>
  <si>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</si>
  <si>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</si>
  <si>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</si>
  <si>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</si>
  <si>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</si>
  <si>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</si>
  <si>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</si>
  <si>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</si>
  <si>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</si>
  <si>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</si>
  <si>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</si>
  <si>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</si>
  <si>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</si>
  <si>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</si>
  <si>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</si>
  <si>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</si>
  <si>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</si>
  <si>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</si>
  <si>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</si>
  <si>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</si>
  <si>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</si>
  <si>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</si>
  <si>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</si>
  <si>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</si>
  <si>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</si>
  <si>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</si>
  <si>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</si>
  <si>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</si>
  <si>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</si>
  <si>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</si>
  <si>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</si>
  <si>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</si>
  <si>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</si>
  <si>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</si>
  <si>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</si>
  <si>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</si>
  <si>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</si>
  <si>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</si>
  <si>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</si>
  <si>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</si>
  <si>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</si>
  <si>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</si>
  <si>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</si>
  <si>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</si>
  <si>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</si>
  <si>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</si>
  <si>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</si>
  <si>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</si>
  <si>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</si>
  <si>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</si>
  <si>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</si>
  <si>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</si>
  <si>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</si>
  <si>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</si>
  <si>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</si>
  <si>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</si>
  <si>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</si>
  <si>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</si>
  <si>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</si>
  <si>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</si>
  <si>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</si>
  <si>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</si>
  <si>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</si>
  <si>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</si>
  <si>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</si>
  <si>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</si>
  <si>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</si>
  <si>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</si>
  <si>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</si>
  <si>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</si>
  <si>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</si>
  <si>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</si>
  <si>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</si>
  <si>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</si>
  <si>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</si>
  <si>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</si>
  <si>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</si>
  <si>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</si>
  <si>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</si>
  <si>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</si>
  <si>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</si>
  <si>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</si>
  <si>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</si>
  <si>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</si>
  <si>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</si>
  <si>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</si>
  <si>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</si>
  <si>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</si>
  <si>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</si>
  <si>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</si>
  <si>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</si>
  <si>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</si>
  <si>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</si>
  <si>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</si>
  <si>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</si>
  <si>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</si>
  <si>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</si>
  <si>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</si>
  <si>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</si>
  <si>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</si>
  <si>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</si>
  <si>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</si>
  <si>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</si>
  <si>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</si>
  <si>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</si>
  <si>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</si>
  <si>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</si>
  <si>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</si>
  <si>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</si>
  <si>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</si>
  <si>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</si>
  <si>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</si>
  <si>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</si>
  <si>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</si>
  <si>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</si>
  <si>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</si>
  <si>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</si>
  <si>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</si>
  <si>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</si>
  <si>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</si>
  <si>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</si>
  <si>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</si>
  <si>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</si>
  <si>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</si>
  <si>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</si>
  <si>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</si>
  <si>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</si>
  <si>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</si>
  <si>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</si>
  <si>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</si>
  <si>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</si>
  <si>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</si>
  <si>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</si>
  <si>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</si>
  <si>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</si>
  <si>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</si>
  <si>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</si>
  <si>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</si>
  <si>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</si>
  <si>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</si>
  <si>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</si>
  <si>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</si>
  <si>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</si>
  <si>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</si>
  <si>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</si>
  <si>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</si>
  <si>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</si>
  <si>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</si>
  <si>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</si>
  <si>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</si>
  <si>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</si>
  <si>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</si>
  <si>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</si>
  <si>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</si>
  <si>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</si>
  <si>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</si>
  <si>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</si>
  <si>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</si>
  <si>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</si>
  <si>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</si>
  <si>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</si>
  <si>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</si>
  <si>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</si>
  <si>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</si>
  <si>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</si>
  <si>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</si>
  <si>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</si>
  <si>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</si>
  <si>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</si>
  <si>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</si>
  <si>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</si>
  <si>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</si>
  <si>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</si>
  <si>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</si>
  <si>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</si>
  <si>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</si>
  <si>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</si>
  <si>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</si>
  <si>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</si>
  <si>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</si>
  <si>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</si>
  <si>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</si>
  <si>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</si>
  <si>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</si>
  <si>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</si>
  <si>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</si>
  <si>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</si>
  <si>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</si>
  <si>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</si>
  <si>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</si>
  <si>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</si>
  <si>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</si>
  <si>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</si>
  <si>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</si>
  <si>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</si>
  <si>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</si>
  <si>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</si>
  <si>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</si>
  <si>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</si>
  <si>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</si>
  <si>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</si>
  <si>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</si>
  <si>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</si>
  <si>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</si>
  <si>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</si>
  <si>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</si>
  <si>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</si>
  <si>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</si>
  <si>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</si>
  <si>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</si>
  <si>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</si>
  <si>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</si>
  <si>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</si>
  <si>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</si>
  <si>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</si>
  <si>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</si>
  <si>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</si>
  <si>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</si>
  <si>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</si>
  <si>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</si>
  <si>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</si>
  <si>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</si>
  <si>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</si>
  <si>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</si>
  <si>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</si>
  <si>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</si>
  <si>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</si>
  <si>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</si>
  <si>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</si>
  <si>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</si>
  <si>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</si>
  <si>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</si>
  <si>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</si>
  <si>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</si>
  <si>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</si>
  <si>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</si>
  <si>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</si>
  <si>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</si>
  <si>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</si>
  <si>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</si>
  <si>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</si>
  <si>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</si>
  <si>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</si>
  <si>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</si>
  <si>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</si>
  <si>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</si>
  <si>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</si>
  <si>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</si>
  <si>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</si>
  <si>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</si>
  <si>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</si>
  <si>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</si>
  <si>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</si>
  <si>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</si>
  <si>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</si>
  <si>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</si>
  <si>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</si>
  <si>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</si>
  <si>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</si>
  <si>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</si>
  <si>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</si>
  <si>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</si>
  <si>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</si>
  <si>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</si>
  <si>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</si>
  <si>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</si>
  <si>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</si>
  <si>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</si>
  <si>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</si>
  <si>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</si>
  <si>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</si>
  <si>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</si>
  <si>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</si>
  <si>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</si>
  <si>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</si>
  <si>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</si>
  <si>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</si>
  <si>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</si>
  <si>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</si>
  <si>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</si>
  <si>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</si>
  <si>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</si>
  <si>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</si>
  <si>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</si>
  <si>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</si>
  <si>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</si>
  <si>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</si>
  <si>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</si>
  <si>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</si>
  <si>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</si>
  <si>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</si>
  <si>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</si>
  <si>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</si>
  <si>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</si>
  <si>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</si>
  <si>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</si>
  <si>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</si>
  <si>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</si>
  <si>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</si>
  <si>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</si>
  <si>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</si>
  <si>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</si>
  <si>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</si>
  <si>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</si>
  <si>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</si>
  <si>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</si>
  <si>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</si>
  <si>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</si>
  <si>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</si>
  <si>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</si>
  <si>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</si>
  <si>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</si>
  <si>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</si>
  <si>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</si>
  <si>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</si>
  <si>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</si>
  <si>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</si>
  <si>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</si>
  <si>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</si>
  <si>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</si>
  <si>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</si>
  <si>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</si>
  <si>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</si>
  <si>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</si>
  <si>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</si>
  <si>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</si>
  <si>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</si>
  <si>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</si>
  <si>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</si>
  <si>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</si>
  <si>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</si>
  <si>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</si>
  <si>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</si>
  <si>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</si>
  <si>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</si>
  <si>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</si>
  <si>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</si>
  <si>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</si>
  <si>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</si>
  <si>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</si>
  <si>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</si>
  <si>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</si>
  <si>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</si>
  <si>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</si>
  <si>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</si>
  <si>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</si>
  <si>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</si>
  <si>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</si>
  <si>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</si>
  <si>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</si>
  <si>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</si>
  <si>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</si>
  <si>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</si>
  <si>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</si>
  <si>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</si>
  <si>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</si>
  <si>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</si>
  <si>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</si>
  <si>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</si>
  <si>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</si>
  <si>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</si>
  <si>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</si>
  <si>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</si>
  <si>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</si>
  <si>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</si>
  <si>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</si>
  <si>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</si>
  <si>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</si>
  <si>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</si>
  <si>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</si>
  <si>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</si>
  <si>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</si>
  <si>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</si>
  <si>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</si>
  <si>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</si>
  <si>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</si>
  <si>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</si>
  <si>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</si>
  <si>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</si>
  <si>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</si>
  <si>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</si>
  <si>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</si>
  <si>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</si>
  <si>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</si>
  <si>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</si>
  <si>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</si>
  <si>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</si>
  <si>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</si>
  <si>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</si>
  <si>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</si>
  <si>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</si>
  <si>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</si>
  <si>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</si>
  <si>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</si>
  <si>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</si>
  <si>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</si>
  <si>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</si>
  <si>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</si>
  <si>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</si>
  <si>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</si>
  <si>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</si>
  <si>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</si>
  <si>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</si>
  <si>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</si>
  <si>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</si>
  <si>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</si>
  <si>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</si>
  <si>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</si>
  <si>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</si>
  <si>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</si>
  <si>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</si>
  <si>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</si>
  <si>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</si>
  <si>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</si>
  <si>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</si>
  <si>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</si>
  <si>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</si>
  <si>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</si>
  <si>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</si>
  <si>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</si>
  <si>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</si>
  <si>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</si>
  <si>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</si>
  <si>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</si>
  <si>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</si>
  <si>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</si>
  <si>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</si>
  <si>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</si>
  <si>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</si>
  <si>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</si>
  <si>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</si>
  <si>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</si>
  <si>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</si>
  <si>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</si>
  <si>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</si>
  <si>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</si>
  <si>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</si>
  <si>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</si>
  <si>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</si>
  <si>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</si>
  <si>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</si>
  <si>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</si>
  <si>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</si>
  <si>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</si>
  <si>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</si>
  <si>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</si>
  <si>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</si>
  <si>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</si>
  <si>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</si>
  <si>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</si>
  <si>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</si>
  <si>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</si>
  <si>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</si>
  <si>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</si>
  <si>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</si>
  <si>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</si>
  <si>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</si>
  <si>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</si>
  <si>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</si>
  <si>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</si>
  <si>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</si>
  <si>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</si>
  <si>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</si>
  <si>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</si>
  <si>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</si>
  <si>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</si>
  <si>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</si>
  <si>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</si>
  <si>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</si>
  <si>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</si>
  <si>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</si>
  <si>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</si>
  <si>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</si>
  <si>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</si>
  <si>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</si>
  <si>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</si>
  <si>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</si>
  <si>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</si>
  <si>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</si>
  <si>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</si>
  <si>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</si>
  <si>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</si>
  <si>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</si>
  <si>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</si>
  <si>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</si>
  <si>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</si>
  <si>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</si>
  <si>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</si>
  <si>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</si>
  <si>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</si>
  <si>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</si>
  <si>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</si>
  <si>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</si>
  <si>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</si>
  <si>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</si>
  <si>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</si>
  <si>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</si>
  <si>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</si>
  <si>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</si>
  <si>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</si>
  <si>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</si>
  <si>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</si>
  <si>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</si>
  <si>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</si>
  <si>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</si>
  <si>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</si>
  <si>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</si>
  <si>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</si>
  <si>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</si>
  <si>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</si>
  <si>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</si>
  <si>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</si>
  <si>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</si>
  <si>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</si>
  <si>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</si>
  <si>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</si>
  <si>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</si>
  <si>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</si>
  <si>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</si>
  <si>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</si>
  <si>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</si>
  <si>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</si>
  <si>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</si>
  <si>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</si>
  <si>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</si>
  <si>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</si>
  <si>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</si>
  <si>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</si>
  <si>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</si>
  <si>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</si>
  <si>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</si>
  <si>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</si>
  <si>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</si>
  <si>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</si>
  <si>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</si>
  <si>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</si>
  <si>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</si>
  <si>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</si>
  <si>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</si>
  <si>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</si>
  <si>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</si>
  <si>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</si>
  <si>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</si>
  <si>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</si>
  <si>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</si>
  <si>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</si>
  <si>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</si>
  <si>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</si>
  <si>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</si>
  <si>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</si>
  <si>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</si>
  <si>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</si>
  <si>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</si>
  <si>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</si>
  <si>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</si>
  <si>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</si>
  <si>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</si>
  <si>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</si>
  <si>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</si>
  <si>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</si>
  <si>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</si>
  <si>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</si>
  <si>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</si>
  <si>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</si>
  <si>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</si>
  <si>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</si>
  <si>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</si>
  <si>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</si>
  <si>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</si>
  <si>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</si>
  <si>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</si>
  <si>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</si>
  <si>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</si>
  <si>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</si>
  <si>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</si>
  <si>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</si>
  <si>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</si>
  <si>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</si>
  <si>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</si>
  <si>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</si>
  <si>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</si>
  <si>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</si>
  <si>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</si>
  <si>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</si>
  <si>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</si>
  <si>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</si>
  <si>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</si>
  <si>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</si>
  <si>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</si>
  <si>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</si>
  <si>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</si>
  <si>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</si>
  <si>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</si>
  <si>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</si>
  <si>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</si>
  <si>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</si>
  <si>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</si>
  <si>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</si>
  <si>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</si>
  <si>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</si>
  <si>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</si>
  <si>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</si>
  <si>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</si>
  <si>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</si>
  <si>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</si>
  <si>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</si>
  <si>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</si>
  <si>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</si>
  <si>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</si>
  <si>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</si>
  <si>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</si>
  <si>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</si>
  <si>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</si>
  <si>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</si>
  <si>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</si>
  <si>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</si>
  <si>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</si>
  <si>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</si>
  <si>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</si>
  <si>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</si>
  <si>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</si>
  <si>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</si>
  <si>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</si>
  <si>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</si>
  <si>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</si>
  <si>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</si>
  <si>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</si>
  <si>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</si>
  <si>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</si>
  <si>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</si>
  <si>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</si>
  <si>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</si>
  <si>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</si>
  <si>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</si>
  <si>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</si>
  <si>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</si>
  <si>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</si>
  <si>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</si>
  <si>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</si>
  <si>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</si>
  <si>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</si>
  <si>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</si>
  <si>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</si>
  <si>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</si>
  <si>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</si>
  <si>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</si>
  <si>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</si>
  <si>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</si>
  <si>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</si>
  <si>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</si>
  <si>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</si>
  <si>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</si>
  <si>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</si>
  <si>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</si>
  <si>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</si>
  <si>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</si>
  <si>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</si>
  <si>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</si>
  <si>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</si>
  <si>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</si>
  <si>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</si>
  <si>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</si>
  <si>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</si>
  <si>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</si>
  <si>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</si>
  <si>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</si>
  <si>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</si>
  <si>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</si>
  <si>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</si>
  <si>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</si>
  <si>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</si>
  <si>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</si>
  <si>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</si>
  <si>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</si>
  <si>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</si>
  <si>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</si>
  <si>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</si>
  <si>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</si>
  <si>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</si>
  <si>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</si>
  <si>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</si>
  <si>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</si>
  <si>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</si>
  <si>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</si>
  <si>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</si>
  <si>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</si>
  <si>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</si>
  <si>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</si>
  <si>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</si>
  <si>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</si>
  <si>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</si>
  <si>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</si>
  <si>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</si>
  <si>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</si>
  <si>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</si>
  <si>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</si>
  <si>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</si>
  <si>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</si>
  <si>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</si>
  <si>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</si>
  <si>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</si>
  <si>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</si>
  <si>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</si>
  <si>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</si>
  <si>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</si>
  <si>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</si>
  <si>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</si>
  <si>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</si>
  <si>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</si>
  <si>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</si>
  <si>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</si>
  <si>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</si>
  <si>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</si>
  <si>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</si>
  <si>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</si>
  <si>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</si>
  <si>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</si>
  <si>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</si>
  <si>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</si>
  <si>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</si>
  <si>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</si>
  <si>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</si>
  <si>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</si>
  <si>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</si>
  <si>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</si>
  <si>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</si>
  <si>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</si>
  <si>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</si>
  <si>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</si>
  <si>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</si>
  <si>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</si>
  <si>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</si>
  <si>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</si>
  <si>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</si>
  <si>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</si>
  <si>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</si>
  <si>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</si>
  <si>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</si>
  <si>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</si>
  <si>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</si>
  <si>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</si>
  <si>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</si>
  <si>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</si>
  <si>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</si>
  <si>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</si>
  <si>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</si>
  <si>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</si>
  <si>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</si>
  <si>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</si>
  <si>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</si>
  <si>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</si>
  <si>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</si>
  <si>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</si>
  <si>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</si>
  <si>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</si>
  <si>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</si>
  <si>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</si>
  <si>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</si>
  <si>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</si>
  <si>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</si>
  <si>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</si>
  <si>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</si>
  <si>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</si>
  <si>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</si>
  <si>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</si>
  <si>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</si>
  <si>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</si>
  <si>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</si>
  <si>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</si>
  <si>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</si>
  <si>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</si>
  <si>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</si>
  <si>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</si>
  <si>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</si>
  <si>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</si>
  <si>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</si>
  <si>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</si>
  <si>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</si>
  <si>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</si>
  <si>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</si>
  <si>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</si>
  <si>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</si>
  <si>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</si>
  <si>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</si>
  <si>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</si>
  <si>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</si>
  <si>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</si>
  <si>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</si>
  <si>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</si>
  <si>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</si>
  <si>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</si>
  <si>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</si>
  <si>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</si>
  <si>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</si>
  <si>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</si>
  <si>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</si>
  <si>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</si>
  <si>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</si>
  <si>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</si>
  <si>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</si>
  <si>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</si>
  <si>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</si>
  <si>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</si>
  <si>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</si>
  <si>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</si>
  <si>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</si>
  <si>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</si>
  <si>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</si>
  <si>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</si>
  <si>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</si>
  <si>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</si>
  <si>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</si>
  <si>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</si>
  <si>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</si>
  <si>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</si>
  <si>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</si>
  <si>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</si>
  <si>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</si>
  <si>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</si>
  <si>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</si>
  <si>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</si>
  <si>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</si>
  <si>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</si>
  <si>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</si>
  <si>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</si>
  <si>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</si>
  <si>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</si>
  <si>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</si>
  <si>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</si>
  <si>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</si>
  <si>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</si>
  <si>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</si>
  <si>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</si>
  <si>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</si>
  <si>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</si>
  <si>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</si>
  <si>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</si>
  <si>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</si>
  <si>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</si>
  <si>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</si>
  <si>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</si>
  <si>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</si>
  <si>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</si>
  <si>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</si>
  <si>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</si>
  <si>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</si>
  <si>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</si>
  <si>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</si>
  <si>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</si>
  <si>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</si>
  <si>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</si>
  <si>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</si>
  <si>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</si>
  <si>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</si>
  <si>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</si>
  <si>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</si>
  <si>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</si>
  <si>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</si>
  <si>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</si>
  <si>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</si>
  <si>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</si>
  <si>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</si>
  <si>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</si>
  <si>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</si>
  <si>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</si>
  <si>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</si>
  <si>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</si>
  <si>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</si>
  <si>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</si>
  <si>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</si>
  <si>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</si>
  <si>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</si>
  <si>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</si>
  <si>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</si>
  <si>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</si>
  <si>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</si>
  <si>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</si>
  <si>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</si>
  <si>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</si>
  <si>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</si>
  <si>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</si>
  <si>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</si>
  <si>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</si>
  <si>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</si>
  <si>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</si>
  <si>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</si>
  <si>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</si>
  <si>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</si>
  <si>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</si>
  <si>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</si>
  <si>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</si>
  <si>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</si>
  <si>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</si>
  <si>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</si>
  <si>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</si>
  <si>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</si>
  <si>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</si>
  <si>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</si>
  <si>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</si>
  <si>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</si>
  <si>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</si>
  <si>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</si>
  <si>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</si>
  <si>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</si>
  <si>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</si>
  <si>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</si>
  <si>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</si>
  <si>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</si>
  <si>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</si>
  <si>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</si>
  <si>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</si>
  <si>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</si>
  <si>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</si>
  <si>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</si>
  <si>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</si>
  <si>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</si>
  <si>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</si>
  <si>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</si>
  <si>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</si>
  <si>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</si>
  <si>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</si>
  <si>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</si>
  <si>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</si>
  <si>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</si>
  <si>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</si>
  <si>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</si>
  <si>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</si>
  <si>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</si>
  <si>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</si>
  <si>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</si>
  <si>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</si>
  <si>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</si>
  <si>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</si>
  <si>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</si>
  <si>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</si>
  <si>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</si>
  <si>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</si>
  <si>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</si>
  <si>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</si>
  <si>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</si>
  <si>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</si>
  <si>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</si>
  <si>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</si>
  <si>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</si>
  <si>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</si>
  <si>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</si>
  <si>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</si>
  <si>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</si>
  <si>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</si>
  <si>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</si>
  <si>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</si>
  <si>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</si>
  <si>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</si>
  <si>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</si>
  <si>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</si>
  <si>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</si>
  <si>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</si>
  <si>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</si>
  <si>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</si>
  <si>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</si>
  <si>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</si>
  <si>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</si>
  <si>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</si>
  <si>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</si>
  <si>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</si>
  <si>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</si>
  <si>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</si>
  <si>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</si>
  <si>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</si>
  <si>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</si>
  <si>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</si>
  <si>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</si>
  <si>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</si>
  <si>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</si>
  <si>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</si>
  <si>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</si>
  <si>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</si>
  <si>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</si>
  <si>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</si>
  <si>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</si>
  <si>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</si>
  <si>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</si>
  <si>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</si>
  <si>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</si>
  <si>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</si>
  <si>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</si>
  <si>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</si>
  <si>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</si>
  <si>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</si>
  <si>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</si>
  <si>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</si>
  <si>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</si>
  <si>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</si>
  <si>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</si>
  <si>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</si>
  <si>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</si>
  <si>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</si>
  <si>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</si>
  <si>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</si>
  <si>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</si>
  <si>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</si>
  <si>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</si>
  <si>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</si>
  <si>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</si>
  <si>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</si>
  <si>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</si>
  <si>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</si>
  <si>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</si>
  <si>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</si>
  <si>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</si>
  <si>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</si>
  <si>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</si>
  <si>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</si>
  <si>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</si>
  <si>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</si>
  <si>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</si>
  <si>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</si>
  <si>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</si>
  <si>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</si>
  <si>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</si>
  <si>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</si>
  <si>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</si>
  <si>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</si>
  <si>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</si>
  <si>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</si>
  <si>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</si>
  <si>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</si>
  <si>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</si>
  <si>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</si>
  <si>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</si>
  <si>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</si>
  <si>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</si>
  <si>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</si>
  <si>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</si>
  <si>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</si>
  <si>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</si>
  <si>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</si>
  <si>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</si>
  <si>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</si>
  <si>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</si>
  <si>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</si>
  <si>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</si>
  <si>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</si>
  <si>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</si>
  <si>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</si>
  <si>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</si>
  <si>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</si>
  <si>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</si>
  <si>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</si>
  <si>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</si>
  <si>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</si>
  <si>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</si>
  <si>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</si>
  <si>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</si>
  <si>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</si>
  <si>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</si>
  <si>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</si>
  <si>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</si>
  <si>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</si>
  <si>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</si>
  <si>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</si>
  <si>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</si>
  <si>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</si>
  <si>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</si>
  <si>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</si>
  <si>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</si>
  <si>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</si>
  <si>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</si>
  <si>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</si>
  <si>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</si>
  <si>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</si>
  <si>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</si>
  <si>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</si>
  <si>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</si>
  <si>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</si>
  <si>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</si>
  <si>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</si>
  <si>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</si>
  <si>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</si>
  <si>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</si>
  <si>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</si>
  <si>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</si>
  <si>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</si>
  <si>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</si>
  <si>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</si>
  <si>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</si>
  <si>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</si>
  <si>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</si>
  <si>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</si>
  <si>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</si>
  <si>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</si>
  <si>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</si>
  <si>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</si>
  <si>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</si>
  <si>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</si>
  <si>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</si>
  <si>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</si>
  <si>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</si>
  <si>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</si>
  <si>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</si>
  <si>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</si>
  <si>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</si>
  <si>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</si>
  <si>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</si>
  <si>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</si>
  <si>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</si>
  <si>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</si>
  <si>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</si>
  <si>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</si>
  <si>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</si>
  <si>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</si>
  <si>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</si>
  <si>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</si>
  <si>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</si>
  <si>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</si>
  <si>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</si>
  <si>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</si>
  <si>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</si>
  <si>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</si>
  <si>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</si>
  <si>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</si>
  <si>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</si>
  <si>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</si>
  <si>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</si>
  <si>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</si>
  <si>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</si>
  <si>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</si>
  <si>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</si>
  <si>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</si>
  <si>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</si>
  <si>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</si>
  <si>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</si>
  <si>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</si>
  <si>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</si>
  <si>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</si>
  <si>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</si>
  <si>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</si>
  <si>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</si>
  <si>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</si>
  <si>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</si>
  <si>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</si>
  <si>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</si>
  <si>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</si>
  <si>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</si>
  <si>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</si>
  <si>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</si>
  <si>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</si>
  <si>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</si>
  <si>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</si>
  <si>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</si>
  <si>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</si>
  <si>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</si>
  <si>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</si>
  <si>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</si>
  <si>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</si>
  <si>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</si>
  <si>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</si>
  <si>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</si>
  <si>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</si>
  <si>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</si>
  <si>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</si>
  <si>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</si>
  <si>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</si>
  <si>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</si>
  <si>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</si>
  <si>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</si>
  <si>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</si>
  <si>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</si>
  <si>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</si>
  <si>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</si>
  <si>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</si>
  <si>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</si>
  <si>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</si>
  <si>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</si>
  <si>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</si>
  <si>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</si>
  <si>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</si>
  <si>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</si>
  <si>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</si>
  <si>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</si>
  <si>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</si>
  <si>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</si>
  <si>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</si>
  <si>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</si>
  <si>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</si>
  <si>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</si>
  <si>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</si>
  <si>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</si>
  <si>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</si>
  <si>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</si>
  <si>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</si>
  <si>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</si>
  <si>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</si>
  <si>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</si>
  <si>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</si>
  <si>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</si>
  <si>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</si>
  <si>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</si>
  <si>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</si>
  <si>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</si>
  <si>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</si>
  <si>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</si>
  <si>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</si>
  <si>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</si>
  <si>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</si>
  <si>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</si>
  <si>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</si>
  <si>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</si>
  <si>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</si>
  <si>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</si>
  <si>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</si>
  <si>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</si>
  <si>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</si>
  <si>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</si>
  <si>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</si>
  <si>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</si>
  <si>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</si>
  <si>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</si>
  <si>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</si>
  <si>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</si>
  <si>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</si>
  <si>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</si>
  <si>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</si>
  <si>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</si>
  <si>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</si>
  <si>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</si>
  <si>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</si>
  <si>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</si>
  <si>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</si>
  <si>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</si>
  <si>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</si>
  <si>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</si>
  <si>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</si>
  <si>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</si>
  <si>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</si>
  <si>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</si>
  <si>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</si>
  <si>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</si>
  <si>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</si>
  <si>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</si>
  <si>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</si>
  <si>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</si>
  <si>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</si>
  <si>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</si>
  <si>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</si>
  <si>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</si>
  <si>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</si>
  <si>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</si>
  <si>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</si>
  <si>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</si>
  <si>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</si>
  <si>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</si>
  <si>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</si>
  <si>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</si>
  <si>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</si>
  <si>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</si>
  <si>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</si>
  <si>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</si>
  <si>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</si>
  <si>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</si>
  <si>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</si>
  <si>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</si>
  <si>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</si>
  <si>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</si>
  <si>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</si>
  <si>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</si>
  <si>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</si>
  <si>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</si>
  <si>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</si>
  <si>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</si>
  <si>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</si>
  <si>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</si>
  <si>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</si>
  <si>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</si>
  <si>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</si>
  <si>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</si>
  <si>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</si>
  <si>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</si>
  <si>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</si>
  <si>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</si>
  <si>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</si>
  <si>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</si>
  <si>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</si>
  <si>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</si>
  <si>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</si>
  <si>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</si>
  <si>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</si>
  <si>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</si>
  <si>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</si>
  <si>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</si>
  <si>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</si>
  <si>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</si>
  <si>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</si>
  <si>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</si>
  <si>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</si>
  <si>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</si>
  <si>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</si>
  <si>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</si>
  <si>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</si>
  <si>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</si>
  <si>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</si>
  <si>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</si>
  <si>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</si>
  <si>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</si>
  <si>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</si>
  <si>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</si>
  <si>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</si>
  <si>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</si>
  <si>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</si>
  <si>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</si>
  <si>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</si>
  <si>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</si>
  <si>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</si>
  <si>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</si>
  <si>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</si>
  <si>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</si>
  <si>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</si>
  <si>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</si>
  <si>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</si>
  <si>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</si>
  <si>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</si>
  <si>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</si>
  <si>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</si>
  <si>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</si>
  <si>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</si>
  <si>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</si>
  <si>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</si>
  <si>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</si>
  <si>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</si>
  <si>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</si>
  <si>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</si>
  <si>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</si>
  <si>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</si>
  <si>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</si>
  <si>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</si>
  <si>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</si>
  <si>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</si>
  <si>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</si>
  <si>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</si>
  <si>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</si>
  <si>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</si>
  <si>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</si>
  <si>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</si>
  <si>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</si>
  <si>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</si>
  <si>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</si>
  <si>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</si>
  <si>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</si>
  <si>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</si>
  <si>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</si>
  <si>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</si>
  <si>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</si>
  <si>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</si>
  <si>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</si>
  <si>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</si>
  <si>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</si>
  <si>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</si>
  <si>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</si>
  <si>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</si>
  <si>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</si>
  <si>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</si>
  <si>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</si>
  <si>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</si>
  <si>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</si>
  <si>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</si>
  <si>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</si>
  <si>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</si>
  <si>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</si>
  <si>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</si>
  <si>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</si>
  <si>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</si>
  <si>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</si>
  <si>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</si>
  <si>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</si>
  <si>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</si>
  <si>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</si>
  <si>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</si>
  <si>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</si>
  <si>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</si>
  <si>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</si>
  <si>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</si>
  <si>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</si>
  <si>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</si>
  <si>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</si>
  <si>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</si>
  <si>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</si>
  <si>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</si>
  <si>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</si>
  <si>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</si>
  <si>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</si>
  <si>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</si>
  <si>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</si>
  <si>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</si>
  <si>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</si>
  <si>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</si>
  <si>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</si>
  <si>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</si>
  <si>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</si>
  <si>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</si>
  <si>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</si>
  <si>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</si>
  <si>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</si>
  <si>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</si>
  <si>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</si>
  <si>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</si>
  <si>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</si>
  <si>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</si>
  <si>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</si>
  <si>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</si>
  <si>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</si>
  <si>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</si>
  <si>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</si>
  <si>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</si>
  <si>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</si>
  <si>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</si>
  <si>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</si>
  <si>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</si>
  <si>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</si>
  <si>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</si>
  <si>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</si>
  <si>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</si>
  <si>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</si>
  <si>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</si>
  <si>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</si>
  <si>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</si>
  <si>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</si>
  <si>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</si>
  <si>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</si>
  <si>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</si>
  <si>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</si>
  <si>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</si>
  <si>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</si>
  <si>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</si>
  <si>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</si>
  <si>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</si>
  <si>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</si>
  <si>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</si>
  <si>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</si>
  <si>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</si>
  <si>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</si>
  <si>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</si>
  <si>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</si>
  <si>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</si>
  <si>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</si>
  <si>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</si>
  <si>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</si>
  <si>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</si>
  <si>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</si>
  <si>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</si>
  <si>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</si>
  <si>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</si>
  <si>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</si>
  <si>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</si>
  <si>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</si>
  <si>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</si>
  <si>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</si>
  <si>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</si>
  <si>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</si>
  <si>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</si>
  <si>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</si>
  <si>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</si>
  <si>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</si>
  <si>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</si>
  <si>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</si>
  <si>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</si>
  <si>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</si>
  <si>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</si>
  <si>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</si>
  <si>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</si>
  <si>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</si>
  <si>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</si>
  <si>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</si>
  <si>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</si>
  <si>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</si>
  <si>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</si>
  <si>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</si>
  <si>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</si>
  <si>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</si>
  <si>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</si>
  <si>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</si>
  <si>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</si>
  <si>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</si>
  <si>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</si>
  <si>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</si>
  <si>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</si>
  <si>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</si>
  <si>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</si>
  <si>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</si>
  <si>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</si>
  <si>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</si>
  <si>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</si>
  <si>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</si>
  <si>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</si>
  <si>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</si>
  <si>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</si>
  <si>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</si>
  <si>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</si>
  <si>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</si>
  <si>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</si>
  <si>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</si>
  <si>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</si>
  <si>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</si>
  <si>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</si>
  <si>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</si>
  <si>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</si>
  <si>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</si>
  <si>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</si>
  <si>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</si>
  <si>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</si>
  <si>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</si>
  <si>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</si>
  <si>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</si>
  <si>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</si>
  <si>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</si>
  <si>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</si>
  <si>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</si>
  <si>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</si>
  <si>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</si>
  <si>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</si>
  <si>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</si>
  <si>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</si>
  <si>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</si>
  <si>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</si>
  <si>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</si>
  <si>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</si>
  <si>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</si>
  <si>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</si>
  <si>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</si>
  <si>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</si>
  <si>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</si>
  <si>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</si>
  <si>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</si>
  <si>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</si>
  <si>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</si>
  <si>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</si>
  <si>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</si>
  <si>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</si>
  <si>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</si>
  <si>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</si>
  <si>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</si>
  <si>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</si>
  <si>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</si>
  <si>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</si>
  <si>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</si>
  <si>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</si>
  <si>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</si>
  <si>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</si>
  <si>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</si>
  <si>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</si>
  <si>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</si>
  <si>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</si>
  <si>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</si>
  <si>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</si>
  <si>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</si>
  <si>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</si>
  <si>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</si>
  <si>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</si>
  <si>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</si>
  <si>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</si>
  <si>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</si>
  <si>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</si>
  <si>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</si>
  <si>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</si>
  <si>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</si>
  <si>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</si>
  <si>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</si>
  <si>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</si>
  <si>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</si>
  <si>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</si>
  <si>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</si>
  <si>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</si>
  <si>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</si>
  <si>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</si>
  <si>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</si>
  <si>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</si>
  <si>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</si>
  <si>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</si>
  <si>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</si>
  <si>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</si>
  <si>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</si>
  <si>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</si>
  <si>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</si>
  <si>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</si>
  <si>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</si>
  <si>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</si>
  <si>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</si>
  <si>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</si>
  <si>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</si>
  <si>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</si>
  <si>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</si>
  <si>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</si>
  <si>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</si>
  <si>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</si>
  <si>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</si>
  <si>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</si>
  <si>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</si>
  <si>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</si>
  <si>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</si>
  <si>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</si>
  <si>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</si>
  <si>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</si>
  <si>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</si>
  <si>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</si>
  <si>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</si>
  <si>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</si>
  <si>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</si>
  <si>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</si>
  <si>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</si>
  <si>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</si>
  <si>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</si>
  <si>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</si>
  <si>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</si>
  <si>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</si>
  <si>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</si>
  <si>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</si>
  <si>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</si>
  <si>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</si>
  <si>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</si>
  <si>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</si>
  <si>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</si>
  <si>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</si>
  <si>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</si>
  <si>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</si>
  <si>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</si>
  <si>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</si>
  <si>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</si>
  <si>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</si>
  <si>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</si>
  <si>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</si>
  <si>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</si>
  <si>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</si>
  <si>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</si>
  <si>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</si>
  <si>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</si>
  <si>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</si>
  <si>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</si>
  <si>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</si>
  <si>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</si>
  <si>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</si>
  <si>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</si>
  <si>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</si>
  <si>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</si>
  <si>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</si>
  <si>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</si>
  <si>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</si>
  <si>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</si>
  <si>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</si>
  <si>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</si>
  <si>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</si>
  <si>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</si>
  <si>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</si>
  <si>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</si>
  <si>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</si>
  <si>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</si>
  <si>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</si>
  <si>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</si>
  <si>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</si>
  <si>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</si>
  <si>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</si>
  <si>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</si>
  <si>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</si>
  <si>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</si>
  <si>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</si>
  <si>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</si>
  <si>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</si>
  <si>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</si>
  <si>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</si>
  <si>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</si>
  <si>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</si>
  <si>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</si>
  <si>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</si>
  <si>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</si>
  <si>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</si>
  <si>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</si>
  <si>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</si>
  <si>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</si>
  <si>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</si>
  <si>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</si>
  <si>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</si>
  <si>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</si>
  <si>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</si>
  <si>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</si>
  <si>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</si>
  <si>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</si>
  <si>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</si>
  <si>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</si>
  <si>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</si>
  <si>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</si>
  <si>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</si>
  <si>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</si>
  <si>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</si>
  <si>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</si>
  <si>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</si>
  <si>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</si>
  <si>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</si>
  <si>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</si>
  <si>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</si>
  <si>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</si>
  <si>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</si>
  <si>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</si>
  <si>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</si>
  <si>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</si>
  <si>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</si>
  <si>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</si>
  <si>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</si>
  <si>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</si>
  <si>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</si>
  <si>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</si>
  <si>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</si>
  <si>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</si>
  <si>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</si>
  <si>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</si>
  <si>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</si>
  <si>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</si>
  <si>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</si>
  <si>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</si>
  <si>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</si>
  <si>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</si>
  <si>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</si>
  <si>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</si>
  <si>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</si>
  <si>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</si>
  <si>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</si>
  <si>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</si>
  <si>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</si>
  <si>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</si>
  <si>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</si>
  <si>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</si>
  <si>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</si>
  <si>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</si>
  <si>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</si>
  <si>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</si>
  <si>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</si>
  <si>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</si>
  <si>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</si>
  <si>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</si>
  <si>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</si>
  <si>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</si>
  <si>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</si>
  <si>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</si>
  <si>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</si>
  <si>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</si>
  <si>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</si>
  <si>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</si>
  <si>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</si>
  <si>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</si>
  <si>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</si>
  <si>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</si>
  <si>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</si>
  <si>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</si>
  <si>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</si>
  <si>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</si>
  <si>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</si>
  <si>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</si>
  <si>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</si>
  <si>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</si>
  <si>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</si>
  <si>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</si>
  <si>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</si>
  <si>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</si>
  <si>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</si>
  <si>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</si>
  <si>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</si>
  <si>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</si>
  <si>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</si>
  <si>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</si>
  <si>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</si>
  <si>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</si>
  <si>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</si>
  <si>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</si>
  <si>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</si>
  <si>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</si>
  <si>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</si>
  <si>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</si>
  <si>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</si>
  <si>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</si>
  <si>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</si>
  <si>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</si>
  <si>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</si>
  <si>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</si>
  <si>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</si>
  <si>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</si>
  <si>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</si>
  <si>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</si>
  <si>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</si>
  <si>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</si>
  <si>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</si>
  <si>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</si>
  <si>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</si>
  <si>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</si>
  <si>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</si>
  <si>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</si>
  <si>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</si>
  <si>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</si>
  <si>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</si>
  <si>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</si>
  <si>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</si>
  <si>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</si>
  <si>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</si>
  <si>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</si>
  <si>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</si>
  <si>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</si>
  <si>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</si>
  <si>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</si>
  <si>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</si>
  <si>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</si>
  <si>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</si>
  <si>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</si>
  <si>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</si>
  <si>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</si>
  <si>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</si>
  <si>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</si>
  <si>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</si>
  <si>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</si>
  <si>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</si>
  <si>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</si>
  <si>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</si>
  <si>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</si>
  <si>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</si>
  <si>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</si>
  <si>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</si>
  <si>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</si>
  <si>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</si>
  <si>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</si>
  <si>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</si>
  <si>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</si>
  <si>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</si>
  <si>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</si>
  <si>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</si>
  <si>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</si>
  <si>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</si>
  <si>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</si>
  <si>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</si>
  <si>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</si>
  <si>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</si>
  <si>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</si>
  <si>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</si>
  <si>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</si>
  <si>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</si>
  <si>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</si>
  <si>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</si>
  <si>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</si>
  <si>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</si>
  <si>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</si>
  <si>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</si>
  <si>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</si>
  <si>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</si>
  <si>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</si>
  <si>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</si>
  <si>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</si>
  <si>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</si>
  <si>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</si>
  <si>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</si>
  <si>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</si>
  <si>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</si>
  <si>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</si>
  <si>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</si>
  <si>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</si>
  <si>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</si>
  <si>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</si>
  <si>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</si>
  <si>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</si>
  <si>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</si>
  <si>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</si>
  <si>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</si>
  <si>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</si>
  <si>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</si>
  <si>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</si>
  <si>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</si>
  <si>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</si>
  <si>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</si>
  <si>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</si>
  <si>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</si>
  <si>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</si>
  <si>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</si>
  <si>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</si>
  <si>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</si>
  <si>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</si>
  <si>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</si>
  <si>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</si>
  <si>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</si>
  <si>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</si>
  <si>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</si>
  <si>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</si>
  <si>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</si>
  <si>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</si>
  <si>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</si>
  <si>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</si>
  <si>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</si>
  <si>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</si>
  <si>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</si>
  <si>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</si>
  <si>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</si>
  <si>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</si>
  <si>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</si>
  <si>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</si>
  <si>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</si>
  <si>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</si>
  <si>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</si>
  <si>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</si>
  <si>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</si>
  <si>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</si>
  <si>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</si>
  <si>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</si>
  <si>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</si>
  <si>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</si>
  <si>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</si>
  <si>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</si>
  <si>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</si>
  <si>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</si>
  <si>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</si>
  <si>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</si>
  <si>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</si>
  <si>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</si>
  <si>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</si>
  <si>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</si>
  <si>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</si>
  <si>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</si>
  <si>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</si>
  <si>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</si>
  <si>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</si>
  <si>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</si>
  <si>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</si>
  <si>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</si>
  <si>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</si>
  <si>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</si>
  <si>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</si>
  <si>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</si>
  <si>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</si>
  <si>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</si>
  <si>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</si>
  <si>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</si>
  <si>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</si>
  <si>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</si>
  <si>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</si>
  <si>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</si>
  <si>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</si>
  <si>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</si>
  <si>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</si>
  <si>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</si>
  <si>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</si>
  <si>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</si>
  <si>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</si>
  <si>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</si>
  <si>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</si>
  <si>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</si>
  <si>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</si>
  <si>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</si>
  <si>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</si>
  <si>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</si>
  <si>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</si>
  <si>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</si>
  <si>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</si>
  <si>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</si>
  <si>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</si>
  <si>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</si>
  <si>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</si>
  <si>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</si>
  <si>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</si>
  <si>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</si>
  <si>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</si>
  <si>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</si>
  <si>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</si>
  <si>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</si>
  <si>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</si>
  <si>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</si>
  <si>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</si>
  <si>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</si>
  <si>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</si>
  <si>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</si>
  <si>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</si>
  <si>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</si>
  <si>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</si>
  <si>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</si>
  <si>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</si>
  <si>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</si>
  <si>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</si>
  <si>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</si>
  <si>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</si>
  <si>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</si>
  <si>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</si>
  <si>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</si>
  <si>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</si>
  <si>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</si>
  <si>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</si>
  <si>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</si>
  <si>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</si>
  <si>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</si>
  <si>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</si>
  <si>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</si>
  <si>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</si>
  <si>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</si>
  <si>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</si>
  <si>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</si>
  <si>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</si>
  <si>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</si>
  <si>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</si>
  <si>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</si>
  <si>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</si>
  <si>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</si>
  <si>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</si>
  <si>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</si>
  <si>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</si>
  <si>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</si>
  <si>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</si>
  <si>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</si>
  <si>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</si>
  <si>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</si>
  <si>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</si>
  <si>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</si>
  <si>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</si>
  <si>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</si>
  <si>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</si>
  <si>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</si>
  <si>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</si>
  <si>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</si>
  <si>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</si>
  <si>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</si>
  <si>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</si>
  <si>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</si>
  <si>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</si>
  <si>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</si>
  <si>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</si>
  <si>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</si>
  <si>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</si>
  <si>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</si>
  <si>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</si>
  <si>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</si>
  <si>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</si>
  <si>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</si>
  <si>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</si>
  <si>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</si>
  <si>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</si>
  <si>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</si>
  <si>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</si>
  <si>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</si>
  <si>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</si>
  <si>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</si>
  <si>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</si>
  <si>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</si>
  <si>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</si>
  <si>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</si>
  <si>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</si>
  <si>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</si>
  <si>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</si>
  <si>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</si>
  <si>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</si>
  <si>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</si>
  <si>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</si>
  <si>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</si>
  <si>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</si>
  <si>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</si>
  <si>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</si>
  <si>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</si>
  <si>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</si>
  <si>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</si>
  <si>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</si>
  <si>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</si>
  <si>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</si>
  <si>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</si>
  <si>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</si>
  <si>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</si>
  <si>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</si>
  <si>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</si>
  <si>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</si>
  <si>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</si>
  <si>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</si>
  <si>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</si>
  <si>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</si>
  <si>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</si>
  <si>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</si>
  <si>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</si>
  <si>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</si>
  <si>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</si>
  <si>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</si>
  <si>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</si>
  <si>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</si>
  <si>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</si>
  <si>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</si>
  <si>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</si>
  <si>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</si>
  <si>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</si>
  <si>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</si>
  <si>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</si>
  <si>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</si>
  <si>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</si>
  <si>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</si>
  <si>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</si>
  <si>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</si>
  <si>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</si>
  <si>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</si>
  <si>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</si>
  <si>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</si>
  <si>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</si>
  <si>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</si>
  <si>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</si>
  <si>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</si>
  <si>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</si>
  <si>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</si>
  <si>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</si>
  <si>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</si>
  <si>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</si>
  <si>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</si>
  <si>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</si>
  <si>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</si>
  <si>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</si>
  <si>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</si>
  <si>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</si>
  <si>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</si>
  <si>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</si>
  <si>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</si>
  <si>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</si>
  <si>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</si>
  <si>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</si>
  <si>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</si>
  <si>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</si>
  <si>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</si>
  <si>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</si>
  <si>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</si>
  <si>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</si>
  <si>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</si>
  <si>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</si>
  <si>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</si>
  <si>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</si>
  <si>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</si>
  <si>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</si>
  <si>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</si>
  <si>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</si>
  <si>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</si>
  <si>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</si>
  <si>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</si>
  <si>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</si>
  <si>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</si>
  <si>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</si>
  <si>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</si>
  <si>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</si>
  <si>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</si>
  <si>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</si>
  <si>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</si>
  <si>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</si>
  <si>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</si>
  <si>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</si>
  <si>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</si>
  <si>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</si>
  <si>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</si>
  <si>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</si>
  <si>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</si>
  <si>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</si>
  <si>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</si>
  <si>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</si>
  <si>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</si>
  <si>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</si>
  <si>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</si>
  <si>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</si>
  <si>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</si>
  <si>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</si>
  <si>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</si>
  <si>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</si>
  <si>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</si>
  <si>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</si>
  <si>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</si>
  <si>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</si>
  <si>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</si>
  <si>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</si>
  <si>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</si>
  <si>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</si>
  <si>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</si>
  <si>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</si>
  <si>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</si>
  <si>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</si>
  <si>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</si>
  <si>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</si>
  <si>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</si>
  <si>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</si>
  <si>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</si>
  <si>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</si>
  <si>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</si>
  <si>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</si>
  <si>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</si>
  <si>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</si>
  <si>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</si>
  <si>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</si>
  <si>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</si>
  <si>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</si>
  <si>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</si>
  <si>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</si>
  <si>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</si>
  <si>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</si>
  <si>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</si>
  <si>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</si>
  <si>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</si>
  <si>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</si>
  <si>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</si>
  <si>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</si>
  <si>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</si>
  <si>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</si>
  <si>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</si>
  <si>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</si>
  <si>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</si>
  <si>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</si>
  <si>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</si>
  <si>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</si>
  <si>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</si>
  <si>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</si>
  <si>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</si>
  <si>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</si>
  <si>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</si>
  <si>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</si>
  <si>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</si>
  <si>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</si>
  <si>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</si>
  <si>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</si>
  <si>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</si>
  <si>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</si>
  <si>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</si>
  <si>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</si>
  <si>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</si>
  <si>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</si>
  <si>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</si>
  <si>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</si>
  <si>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</si>
  <si>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</si>
  <si>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</si>
  <si>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</si>
  <si>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</si>
  <si>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</si>
  <si>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</si>
  <si>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</si>
  <si>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</si>
  <si>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</si>
  <si>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</si>
  <si>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</si>
  <si>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</si>
  <si>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</si>
  <si>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</si>
  <si>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</si>
  <si>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</si>
  <si>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</si>
  <si>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</si>
  <si>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</si>
  <si>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</si>
  <si>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</si>
  <si>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</si>
  <si>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</si>
  <si>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</si>
  <si>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</si>
  <si>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</si>
  <si>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</si>
  <si>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</si>
  <si>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</si>
  <si>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</si>
  <si>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</si>
  <si>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</si>
  <si>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</si>
  <si>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</si>
  <si>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</si>
  <si>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</si>
  <si>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</si>
  <si>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</si>
  <si>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</si>
  <si>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</si>
  <si>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</si>
  <si>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</si>
  <si>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</si>
  <si>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</si>
  <si>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</si>
  <si>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</si>
  <si>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</si>
  <si>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</si>
  <si>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</si>
  <si>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</si>
  <si>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</si>
  <si>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</si>
  <si>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</si>
  <si>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</si>
  <si>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</si>
  <si>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</si>
  <si>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</si>
  <si>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</si>
  <si>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</si>
  <si>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</si>
  <si>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</si>
  <si>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</si>
  <si>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</si>
  <si>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</si>
  <si>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</si>
  <si>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</si>
  <si>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</si>
  <si>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</si>
  <si>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</si>
  <si>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</si>
  <si>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</si>
  <si>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</si>
  <si>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</si>
  <si>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</si>
  <si>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</si>
  <si>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</si>
  <si>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</si>
  <si>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</si>
  <si>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</si>
  <si>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</si>
  <si>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</si>
  <si>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</si>
  <si>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</si>
  <si>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</si>
  <si>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</si>
  <si>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</si>
  <si>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</si>
  <si>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</si>
  <si>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</si>
  <si>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</si>
  <si>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</si>
  <si>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</si>
  <si>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</si>
  <si>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</si>
  <si>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</si>
  <si>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</si>
  <si>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</si>
  <si>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</si>
  <si>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</si>
  <si>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</si>
  <si>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</si>
  <si>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</si>
  <si>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</si>
  <si>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</si>
  <si>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</si>
  <si>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</si>
  <si>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</si>
  <si>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</si>
  <si>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</si>
  <si>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</si>
  <si>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</si>
  <si>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</si>
  <si>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</si>
  <si>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</si>
  <si>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</si>
  <si>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</si>
  <si>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</si>
  <si>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</si>
  <si>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</si>
  <si>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</si>
  <si>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</si>
  <si>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</si>
  <si>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</si>
  <si>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</si>
  <si>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</si>
  <si>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</si>
  <si>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</si>
  <si>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</si>
  <si>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</si>
  <si>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</si>
  <si>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</si>
  <si>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</si>
  <si>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</si>
  <si>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</si>
  <si>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</si>
  <si>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</si>
  <si>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</si>
  <si>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</si>
  <si>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</si>
  <si>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</si>
  <si>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</si>
  <si>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</si>
  <si>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</si>
  <si>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</si>
  <si>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</si>
  <si>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</si>
  <si>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</si>
  <si>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</si>
  <si>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</si>
  <si>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</si>
  <si>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</si>
  <si>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</si>
  <si>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</si>
  <si>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</si>
  <si>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</si>
  <si>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</si>
  <si>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</si>
  <si>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</si>
  <si>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</si>
  <si>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</si>
  <si>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</si>
  <si>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</si>
  <si>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</si>
  <si>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</si>
  <si>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</si>
  <si>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</si>
  <si>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</si>
  <si>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</si>
  <si>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</si>
  <si>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</si>
  <si>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</si>
  <si>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</si>
  <si>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</si>
  <si>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</si>
  <si>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</si>
  <si>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</si>
  <si>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</si>
  <si>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</si>
  <si>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</si>
  <si>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</si>
  <si>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</si>
  <si>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</si>
  <si>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</si>
  <si>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</si>
  <si>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</si>
  <si>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</si>
  <si>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</si>
  <si>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</si>
  <si>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</si>
  <si>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</si>
  <si>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</si>
  <si>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</si>
  <si>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</si>
  <si>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</si>
  <si>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</si>
  <si>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</si>
  <si>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</si>
  <si>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</si>
  <si>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</si>
  <si>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</si>
  <si>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</si>
  <si>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</si>
  <si>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</si>
  <si>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</si>
  <si>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</si>
  <si>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</si>
  <si>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</si>
  <si>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</si>
  <si>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</si>
  <si>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</si>
  <si>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</si>
  <si>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</si>
  <si>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</si>
  <si>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</si>
  <si>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</si>
  <si>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</si>
  <si>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</si>
  <si>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</si>
  <si>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</si>
  <si>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</si>
  <si>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</si>
  <si>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</si>
  <si>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</si>
  <si>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</si>
  <si>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</si>
  <si>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</si>
  <si>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</si>
  <si>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</si>
  <si>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</si>
  <si>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</si>
  <si>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</si>
  <si>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</si>
  <si>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</si>
  <si>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</si>
  <si>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</si>
  <si>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</si>
  <si>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</si>
  <si>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</si>
  <si>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</si>
  <si>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</si>
  <si>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</si>
  <si>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</si>
  <si>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</si>
  <si>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</si>
  <si>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</si>
  <si>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</si>
  <si>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</si>
  <si>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</si>
  <si>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</si>
  <si>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</si>
  <si>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</si>
  <si>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</si>
  <si>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</si>
  <si>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</si>
  <si>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</si>
  <si>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</si>
  <si>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</si>
  <si>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</si>
  <si>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</si>
  <si>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</si>
  <si>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</si>
  <si>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</si>
  <si>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</si>
  <si>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</si>
  <si>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</si>
  <si>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</si>
  <si>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</si>
  <si>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</si>
  <si>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</si>
  <si>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</si>
  <si>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</si>
  <si>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</si>
  <si>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</si>
  <si>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</si>
  <si>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</si>
  <si>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</si>
  <si>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</si>
  <si>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</si>
  <si>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</si>
  <si>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</si>
  <si>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</si>
  <si>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</si>
  <si>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</si>
  <si>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</si>
  <si>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</si>
  <si>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</si>
  <si>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</si>
  <si>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</si>
  <si>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</si>
  <si>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</si>
  <si>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</si>
  <si>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</si>
  <si>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</si>
  <si>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</si>
  <si>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</si>
  <si>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</si>
  <si>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</si>
  <si>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</si>
  <si>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</si>
  <si>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</si>
  <si>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</si>
  <si>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</si>
  <si>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</si>
  <si>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</si>
  <si>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</si>
  <si>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</si>
  <si>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</si>
  <si>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</si>
  <si>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</si>
  <si>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</si>
  <si>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</si>
  <si>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</si>
  <si>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</si>
  <si>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</si>
  <si>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</si>
  <si>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</si>
  <si>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</si>
  <si>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</si>
  <si>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</si>
  <si>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</si>
  <si>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</si>
  <si>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</si>
  <si>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</si>
  <si>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</si>
  <si>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</si>
  <si>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</si>
  <si>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</si>
  <si>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</si>
  <si>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</si>
  <si>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</si>
  <si>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</si>
  <si>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</si>
  <si>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</si>
  <si>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</si>
  <si>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</si>
  <si>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</si>
  <si>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</si>
  <si>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</si>
  <si>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</si>
  <si>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</si>
  <si>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</si>
  <si>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</si>
  <si>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</si>
  <si>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</si>
  <si>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</si>
  <si>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</si>
  <si>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</si>
  <si>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</si>
  <si>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</si>
  <si>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</si>
  <si>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</si>
  <si>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</si>
  <si>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</si>
  <si>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</si>
  <si>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</si>
  <si>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</si>
  <si>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</si>
  <si>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</si>
  <si>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</si>
  <si>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</si>
  <si>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</si>
  <si>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</si>
  <si>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</si>
  <si>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</si>
  <si>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</si>
  <si>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</si>
  <si>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</si>
  <si>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</si>
  <si>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</si>
  <si>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</si>
  <si>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</si>
  <si>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</si>
  <si>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</si>
  <si>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</si>
  <si>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</si>
  <si>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</si>
  <si>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</si>
  <si>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</si>
  <si>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</si>
  <si>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</si>
  <si>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</si>
  <si>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</si>
  <si>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</si>
  <si>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</si>
  <si>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</si>
  <si>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</si>
  <si>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</si>
  <si>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</si>
  <si>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</si>
  <si>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</si>
  <si>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</si>
  <si>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</si>
  <si>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</si>
  <si>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</si>
  <si>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</si>
  <si>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</si>
  <si>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</si>
  <si>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</si>
  <si>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</si>
  <si>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</si>
  <si>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</si>
  <si>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</si>
  <si>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</si>
  <si>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</si>
  <si>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</si>
  <si>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</si>
  <si>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</si>
  <si>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</si>
  <si>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</si>
  <si>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</si>
  <si>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</si>
  <si>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</si>
  <si>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</si>
  <si>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</si>
  <si>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</si>
  <si>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</si>
  <si>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</si>
  <si>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</si>
  <si>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</si>
  <si>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</si>
  <si>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</si>
  <si>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</si>
  <si>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</si>
  <si>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</si>
  <si>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</si>
  <si>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</si>
  <si>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</si>
  <si>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</si>
  <si>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</si>
  <si>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</si>
  <si>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</si>
  <si>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</si>
  <si>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</si>
  <si>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</si>
  <si>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</si>
  <si>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</si>
  <si>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</si>
  <si>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</si>
  <si>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</si>
  <si>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</si>
  <si>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</si>
  <si>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</si>
  <si>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</si>
  <si>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</si>
  <si>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</si>
  <si>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</si>
  <si>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</si>
  <si>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</si>
  <si>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</si>
  <si>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</si>
  <si>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</si>
  <si>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</si>
  <si>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</si>
  <si>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</si>
  <si>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</si>
  <si>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</si>
  <si>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</si>
  <si>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</si>
  <si>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</si>
  <si>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</si>
  <si>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</si>
  <si>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</si>
  <si>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</si>
  <si>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</si>
  <si>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</si>
  <si>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</si>
  <si>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</si>
  <si>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</si>
  <si>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</si>
  <si>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</si>
  <si>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</si>
  <si>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</si>
  <si>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</si>
  <si>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</si>
  <si>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</si>
  <si>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</si>
  <si>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</si>
  <si>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</si>
  <si>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</si>
  <si>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</si>
  <si>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</si>
  <si>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</si>
  <si>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</si>
  <si>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</si>
  <si>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</si>
  <si>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</si>
  <si>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</si>
  <si>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</si>
  <si>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</si>
  <si>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</si>
  <si>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</si>
  <si>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</si>
  <si>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</si>
  <si>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</si>
  <si>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</si>
  <si>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</si>
  <si>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</si>
  <si>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</si>
  <si>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</si>
  <si>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</si>
  <si>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</si>
  <si>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</si>
  <si>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</si>
  <si>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</si>
  <si>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</si>
  <si>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</si>
  <si>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</si>
  <si>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</si>
  <si>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</si>
  <si>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</si>
  <si>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</si>
  <si>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</si>
  <si>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</si>
  <si>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</si>
  <si>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</si>
  <si>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</si>
  <si>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</si>
  <si>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</si>
  <si>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</si>
  <si>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</si>
  <si>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</si>
  <si>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</si>
  <si>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</si>
  <si>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</si>
  <si>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</si>
  <si>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</si>
  <si>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</si>
  <si>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</si>
  <si>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</si>
  <si>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</si>
  <si>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</si>
  <si>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</si>
  <si>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</si>
  <si>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</si>
  <si>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</si>
  <si>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</si>
  <si>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</si>
  <si>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</si>
  <si>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</si>
  <si>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</si>
  <si>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</si>
  <si>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</si>
  <si>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</si>
  <si>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</si>
  <si>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</si>
  <si>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</si>
  <si>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</si>
  <si>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</si>
  <si>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</si>
  <si>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</si>
  <si>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</si>
  <si>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</si>
  <si>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</si>
  <si>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</si>
  <si>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</si>
  <si>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</si>
  <si>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</si>
  <si>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</si>
  <si>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</si>
  <si>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</si>
  <si>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</si>
  <si>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</si>
  <si>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</si>
  <si>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</si>
  <si>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</si>
  <si>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</si>
  <si>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</si>
  <si>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</si>
  <si>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</si>
  <si>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</si>
  <si>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</si>
  <si>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</si>
  <si>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</si>
  <si>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</si>
  <si>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</si>
  <si>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</si>
  <si>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</si>
  <si>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</si>
  <si>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</si>
  <si>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</si>
  <si>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</si>
  <si>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</si>
  <si>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</si>
  <si>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</si>
  <si>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</si>
  <si>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</si>
  <si>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</si>
  <si>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</si>
  <si>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</si>
  <si>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</si>
  <si>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</si>
  <si>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</si>
  <si>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</si>
  <si>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</si>
  <si>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</si>
  <si>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</si>
  <si>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</si>
  <si>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</si>
  <si>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</si>
  <si>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</si>
  <si>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</si>
  <si>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</si>
  <si>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</si>
  <si>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</si>
  <si>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</si>
  <si>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</si>
  <si>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</si>
  <si>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</si>
  <si>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</si>
  <si>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</si>
  <si>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</si>
  <si>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</si>
  <si>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</si>
  <si>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</si>
  <si>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</si>
  <si>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</si>
  <si>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</si>
  <si>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</si>
  <si>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</si>
  <si>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</si>
  <si>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</si>
  <si>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</si>
  <si>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</si>
  <si>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</si>
  <si>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</si>
  <si>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</si>
  <si>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</si>
  <si>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</si>
  <si>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</si>
  <si>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</si>
  <si>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</si>
  <si>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</si>
  <si>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</si>
  <si>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</si>
  <si>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</si>
  <si>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</si>
  <si>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</si>
  <si>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</si>
  <si>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</si>
  <si>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</si>
  <si>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</si>
  <si>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</si>
  <si>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</si>
  <si>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</si>
  <si>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</si>
  <si>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</si>
  <si>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</si>
  <si>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</si>
  <si>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</si>
  <si>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</si>
  <si>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</si>
  <si>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</si>
  <si>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</si>
  <si>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</si>
  <si>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</si>
  <si>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</si>
  <si>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</si>
  <si>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</si>
  <si>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</si>
  <si>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</si>
  <si>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</si>
  <si>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</si>
  <si>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</si>
  <si>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</si>
  <si>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</si>
  <si>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</si>
  <si>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</si>
  <si>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</si>
  <si>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</si>
  <si>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</si>
  <si>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</si>
  <si>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</si>
  <si>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</si>
  <si>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</si>
  <si>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</si>
  <si>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</si>
  <si>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</si>
  <si>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</si>
  <si>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</si>
  <si>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</si>
  <si>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</si>
  <si>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</si>
  <si>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</si>
  <si>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</si>
  <si>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</si>
  <si>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</si>
  <si>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</si>
  <si>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</si>
  <si>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</si>
  <si>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</si>
  <si>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</si>
  <si>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</si>
  <si>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</si>
  <si>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</si>
  <si>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</si>
  <si>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</si>
  <si>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</si>
  <si>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</si>
  <si>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</si>
  <si>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</si>
  <si>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</si>
  <si>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</si>
  <si>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</si>
  <si>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</si>
  <si>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</si>
  <si>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</si>
  <si>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</si>
  <si>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</si>
  <si>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</si>
  <si>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</si>
  <si>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</si>
  <si>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</si>
  <si>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</si>
  <si>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</si>
  <si>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</si>
  <si>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</si>
  <si>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</si>
  <si>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</si>
  <si>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</si>
  <si>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</si>
  <si>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</si>
  <si>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</si>
  <si>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</si>
  <si>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</si>
  <si>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</si>
  <si>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</si>
  <si>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</si>
  <si>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</si>
  <si>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</si>
  <si>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</si>
  <si>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</si>
  <si>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</si>
  <si>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</si>
  <si>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</si>
  <si>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</si>
  <si>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</si>
  <si>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</si>
  <si>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</si>
  <si>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</si>
  <si>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</si>
  <si>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</si>
  <si>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</si>
  <si>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</si>
  <si>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</si>
  <si>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</si>
  <si>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</si>
  <si>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</si>
  <si>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</si>
  <si>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</si>
  <si>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</si>
  <si>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</si>
  <si>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</si>
  <si>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</si>
  <si>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</si>
  <si>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</si>
  <si>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</si>
  <si>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</si>
  <si>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</si>
  <si>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</si>
  <si>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</si>
  <si>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</si>
  <si>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</si>
  <si>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</si>
  <si>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</si>
  <si>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</si>
  <si>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</si>
  <si>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</si>
  <si>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</si>
  <si>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</si>
  <si>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</si>
  <si>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</si>
  <si>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</si>
  <si>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</si>
  <si>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</si>
  <si>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</si>
  <si>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</si>
  <si>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</si>
  <si>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</si>
  <si>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</si>
  <si>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</si>
  <si>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</si>
  <si>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</si>
  <si>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</si>
  <si>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</si>
  <si>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</si>
  <si>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</si>
  <si>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</si>
  <si>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</si>
  <si>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</si>
  <si>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</si>
  <si>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</si>
  <si>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</si>
  <si>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</si>
  <si>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</si>
  <si>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</si>
  <si>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</si>
  <si>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</si>
  <si>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</si>
  <si>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</si>
  <si>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</si>
  <si>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</si>
  <si>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</si>
  <si>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</si>
  <si>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</si>
  <si>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</si>
  <si>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</si>
  <si>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</si>
  <si>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</si>
  <si>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</si>
  <si>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</si>
  <si>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</si>
  <si>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</si>
  <si>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</si>
  <si>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</si>
  <si>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</si>
  <si>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</si>
  <si>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</si>
  <si>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</si>
  <si>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</si>
  <si>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</si>
  <si>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</si>
  <si>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</si>
  <si>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</si>
  <si>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</si>
  <si>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</si>
  <si>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</si>
  <si>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</si>
  <si>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</si>
  <si>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</si>
  <si>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</si>
  <si>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</si>
  <si>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</si>
  <si>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</si>
  <si>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</si>
  <si>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</si>
  <si>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</si>
  <si>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</si>
  <si>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</si>
  <si>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</si>
  <si>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</si>
  <si>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</si>
  <si>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</si>
  <si>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</si>
  <si>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</si>
  <si>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</si>
  <si>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</si>
  <si>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</si>
  <si>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</si>
  <si>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</si>
  <si>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</si>
  <si>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</si>
  <si>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</si>
  <si>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</si>
  <si>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</si>
  <si>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</si>
  <si>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</si>
  <si>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</si>
  <si>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</si>
  <si>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</si>
  <si>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</si>
  <si>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</si>
  <si>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</si>
  <si>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</si>
  <si>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</si>
  <si>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</si>
  <si>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</si>
  <si>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</si>
  <si>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</si>
  <si>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</si>
  <si>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</si>
  <si>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</si>
  <si>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</si>
  <si>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</si>
  <si>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</si>
  <si>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</si>
  <si>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</si>
  <si>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</si>
  <si>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</si>
  <si>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</si>
  <si>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</si>
  <si>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</si>
  <si>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</si>
  <si>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</si>
  <si>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</si>
  <si>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</si>
  <si>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</si>
  <si>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</si>
  <si>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</si>
  <si>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</si>
  <si>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</si>
  <si>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</si>
  <si>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</si>
  <si>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</si>
  <si>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</si>
  <si>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</si>
  <si>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</si>
  <si>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</si>
  <si>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</si>
  <si>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</si>
  <si>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</si>
  <si>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</si>
  <si>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</si>
  <si>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</si>
  <si>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</si>
  <si>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</si>
  <si>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</si>
  <si>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</si>
  <si>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</si>
  <si>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</si>
  <si>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</si>
  <si>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</si>
  <si>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</si>
  <si>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</si>
  <si>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</si>
  <si>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</si>
  <si>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</si>
  <si>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</si>
  <si>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</si>
  <si>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</si>
  <si>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</si>
  <si>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</si>
  <si>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</si>
  <si>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</si>
  <si>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</si>
  <si>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</si>
  <si>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</si>
  <si>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</si>
  <si>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</si>
  <si>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</si>
  <si>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</si>
  <si>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</si>
  <si>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</si>
  <si>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</si>
  <si>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</si>
  <si>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</si>
  <si>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</si>
  <si>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</si>
  <si>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</si>
  <si>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</si>
  <si>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</si>
  <si>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</si>
  <si>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</si>
  <si>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</si>
  <si>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</si>
  <si>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</si>
  <si>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</si>
  <si>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</si>
  <si>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</si>
  <si>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</si>
  <si>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</si>
  <si>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</si>
  <si>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</si>
  <si>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</si>
  <si>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</si>
  <si>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</si>
  <si>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</si>
  <si>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</si>
  <si>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</si>
  <si>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</si>
  <si>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</si>
  <si>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</si>
  <si>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</si>
  <si>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</si>
  <si>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</si>
  <si>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</si>
  <si>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</si>
  <si>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</si>
  <si>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</si>
  <si>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</si>
  <si>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</si>
  <si>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</si>
  <si>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</si>
  <si>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</si>
  <si>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</si>
  <si>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</si>
  <si>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</si>
  <si>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</si>
  <si>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</si>
  <si>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</si>
  <si>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</si>
  <si>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</si>
  <si>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</si>
  <si>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</si>
  <si>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</si>
  <si>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</si>
  <si>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</si>
  <si>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</si>
  <si>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</si>
  <si>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</si>
  <si>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</si>
  <si>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</si>
  <si>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</si>
  <si>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</si>
  <si>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</si>
  <si>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</si>
  <si>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</si>
  <si>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</si>
  <si>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</si>
  <si>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</si>
  <si>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</si>
  <si>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</si>
  <si>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</si>
  <si>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</si>
  <si>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</si>
  <si>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</si>
  <si>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</si>
  <si>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</si>
  <si>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</si>
  <si>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</si>
  <si>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</si>
  <si>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</si>
  <si>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</si>
  <si>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</si>
  <si>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</si>
  <si>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</si>
  <si>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</si>
  <si>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</si>
  <si>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</si>
  <si>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</si>
  <si>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</si>
  <si>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</si>
  <si>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</si>
  <si>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</si>
  <si>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</si>
  <si>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</si>
  <si>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</si>
  <si>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</si>
  <si>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</si>
  <si>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</si>
  <si>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</si>
  <si>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</si>
  <si>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</si>
  <si>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</si>
  <si>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</si>
  <si>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</si>
  <si>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</si>
  <si>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</si>
  <si>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</si>
  <si>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</si>
  <si>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</si>
  <si>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</si>
  <si>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</si>
  <si>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</si>
  <si>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</si>
  <si>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</si>
  <si>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</si>
  <si>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</si>
  <si>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</si>
  <si>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</si>
  <si>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</si>
  <si>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</si>
  <si>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</si>
  <si>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</si>
  <si>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</si>
  <si>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</si>
  <si>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</si>
  <si>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</si>
  <si>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</si>
  <si>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</si>
  <si>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</si>
  <si>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</si>
  <si>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</si>
  <si>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</si>
  <si>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</si>
  <si>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</si>
  <si>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</si>
  <si>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</si>
  <si>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</si>
  <si>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</si>
  <si>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</si>
  <si>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</si>
  <si>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</si>
  <si>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</si>
  <si>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</si>
  <si>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</si>
  <si>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</si>
  <si>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</si>
  <si>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</si>
  <si>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</si>
  <si>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</si>
  <si>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</si>
  <si>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</si>
  <si>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</si>
  <si>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</si>
  <si>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</si>
  <si>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</si>
  <si>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</si>
  <si>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</si>
  <si>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</si>
  <si>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</si>
  <si>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</si>
  <si>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</si>
  <si>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</si>
  <si>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</si>
  <si>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</si>
  <si>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</si>
  <si>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</si>
  <si>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</si>
  <si>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</si>
  <si>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</si>
  <si>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</si>
  <si>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</si>
  <si>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</si>
  <si>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</si>
  <si>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</si>
  <si>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</si>
  <si>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</si>
  <si>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</si>
  <si>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</si>
  <si>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</si>
  <si>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</si>
  <si>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</si>
  <si>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</si>
  <si>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</si>
  <si>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</si>
  <si>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</si>
  <si>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</si>
  <si>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</si>
  <si>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</si>
  <si>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</si>
  <si>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</si>
  <si>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</si>
  <si>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</si>
  <si>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</si>
  <si>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</si>
  <si>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</si>
  <si>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</si>
  <si>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</si>
  <si>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</si>
  <si>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</si>
  <si>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</si>
  <si>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</si>
  <si>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</si>
  <si>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</si>
  <si>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</si>
  <si>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</si>
  <si>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</si>
  <si>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</si>
  <si>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</si>
  <si>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</si>
  <si>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</si>
  <si>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</si>
  <si>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</si>
  <si>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</si>
  <si>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</si>
  <si>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</si>
  <si>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</si>
  <si>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</si>
  <si>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</si>
  <si>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</si>
  <si>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</si>
  <si>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</si>
  <si>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</si>
  <si>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</si>
  <si>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</si>
  <si>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</si>
  <si>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</si>
  <si>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</si>
  <si>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</si>
  <si>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</si>
  <si>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</si>
  <si>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</si>
  <si>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</si>
  <si>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</si>
  <si>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</si>
  <si>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</si>
  <si>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</si>
  <si>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</si>
  <si>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</si>
  <si>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</si>
  <si>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</si>
  <si>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</si>
  <si>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</si>
  <si>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</si>
  <si>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</si>
  <si>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</si>
  <si>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</si>
  <si>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</si>
  <si>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</si>
  <si>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</si>
  <si>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</si>
  <si>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</si>
  <si>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</si>
  <si>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</si>
  <si>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</si>
  <si>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</si>
  <si>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</si>
  <si>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</si>
  <si>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</si>
  <si>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</si>
  <si>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</si>
  <si>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</si>
  <si>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</si>
  <si>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</si>
  <si>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</si>
  <si>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</si>
  <si>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</si>
  <si>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</si>
  <si>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</si>
  <si>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</si>
  <si>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</si>
  <si>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</si>
  <si>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</si>
  <si>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</si>
  <si>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</si>
  <si>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</si>
  <si>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</si>
  <si>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</si>
  <si>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</si>
  <si>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</si>
  <si>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</si>
  <si>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</si>
  <si>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</si>
  <si>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</si>
  <si>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</si>
  <si>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</si>
  <si>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</si>
  <si>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</si>
  <si>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</si>
  <si>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</si>
  <si>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</si>
  <si>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</si>
  <si>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</si>
  <si>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</si>
  <si>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</si>
  <si>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</si>
  <si>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</si>
  <si>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</si>
  <si>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</si>
  <si>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</si>
  <si>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</si>
  <si>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</si>
  <si>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</si>
  <si>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</si>
  <si>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</si>
  <si>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</si>
  <si>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</si>
  <si>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</si>
  <si>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</si>
  <si>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</si>
  <si>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</si>
  <si>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</si>
  <si>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</si>
  <si>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</si>
  <si>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</si>
  <si>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</si>
  <si>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</si>
  <si>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</si>
  <si>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</si>
  <si>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</si>
  <si>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</si>
  <si>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</si>
  <si>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</si>
  <si>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</si>
  <si>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</si>
  <si>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</si>
  <si>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</si>
  <si>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</si>
  <si>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</si>
  <si>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</si>
  <si>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</si>
  <si>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</si>
  <si>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</si>
  <si>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</si>
  <si>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</si>
  <si>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</si>
  <si>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</si>
  <si>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</si>
  <si>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</si>
  <si>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</si>
  <si>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</si>
  <si>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</si>
  <si>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</si>
  <si>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</si>
  <si>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</si>
  <si>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</si>
  <si>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</si>
  <si>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</si>
  <si>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</si>
  <si>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</si>
  <si>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</si>
  <si>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</si>
  <si>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</si>
  <si>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</si>
  <si>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</si>
  <si>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</si>
  <si>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</si>
  <si>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</si>
  <si>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</si>
  <si>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</si>
  <si>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</si>
  <si>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</si>
  <si>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</si>
  <si>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</si>
  <si>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</si>
  <si>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</si>
  <si>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</si>
  <si>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</si>
  <si>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</si>
  <si>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</si>
  <si>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</si>
  <si>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</si>
  <si>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</si>
  <si>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</si>
  <si>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</si>
  <si>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</si>
  <si>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</si>
  <si>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</si>
  <si>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</si>
  <si>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</si>
  <si>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</si>
  <si>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</si>
  <si>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</si>
  <si>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</si>
  <si>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</si>
  <si>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</si>
  <si>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</si>
  <si>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</si>
  <si>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</si>
  <si>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</si>
  <si>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</si>
  <si>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</si>
  <si>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</si>
  <si>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</si>
  <si>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</si>
  <si>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</si>
  <si>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</si>
  <si>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</si>
  <si>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</si>
  <si>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</si>
  <si>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</si>
  <si>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</si>
  <si>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</si>
  <si>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</si>
  <si>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</si>
  <si>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</si>
  <si>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</si>
  <si>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</si>
  <si>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</si>
  <si>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</si>
  <si>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</si>
  <si>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</si>
  <si>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</si>
  <si>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</si>
  <si>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</si>
  <si>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</si>
  <si>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</si>
  <si>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</si>
  <si>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</si>
  <si>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</si>
  <si>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</si>
  <si>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</si>
  <si>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</si>
  <si>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</si>
  <si>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</si>
  <si>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</si>
  <si>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</si>
  <si>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</si>
  <si>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</si>
  <si>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</si>
  <si>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</si>
  <si>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</si>
  <si>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</si>
  <si>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</si>
  <si>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</si>
  <si>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</si>
  <si>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</si>
  <si>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</si>
  <si>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</si>
  <si>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</si>
  <si>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</si>
  <si>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</si>
  <si>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</si>
  <si>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</si>
  <si>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</si>
  <si>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</si>
  <si>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</si>
  <si>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</si>
  <si>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</si>
  <si>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</si>
  <si>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</si>
  <si>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</si>
  <si>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</si>
  <si>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</si>
  <si>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</si>
  <si>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</si>
  <si>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</si>
  <si>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</si>
  <si>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</si>
  <si>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</si>
  <si>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</si>
  <si>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</si>
  <si>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</si>
  <si>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</si>
  <si>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</si>
  <si>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</si>
  <si>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</si>
  <si>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</si>
  <si>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</si>
  <si>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</si>
  <si>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</si>
  <si>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</si>
  <si>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</si>
  <si>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</si>
  <si>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</si>
  <si>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</si>
  <si>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</si>
  <si>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</si>
  <si>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</si>
  <si>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</si>
  <si>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</si>
  <si>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</si>
  <si>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</si>
  <si>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</si>
  <si>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</si>
  <si>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</si>
  <si>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</si>
  <si>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</si>
  <si>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</si>
  <si>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</si>
  <si>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</si>
  <si>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</si>
  <si>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</si>
  <si>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</si>
  <si>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</si>
  <si>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</si>
  <si>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</si>
  <si>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</si>
  <si>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</si>
  <si>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</si>
  <si>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</si>
  <si>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</si>
  <si>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</si>
  <si>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</si>
  <si>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</si>
  <si>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</si>
  <si>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</si>
  <si>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</si>
  <si>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</si>
  <si>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</si>
  <si>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</si>
  <si>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</si>
  <si>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</si>
  <si>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</si>
  <si>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</si>
  <si>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</si>
  <si>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</si>
  <si>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</si>
  <si>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</si>
  <si>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</si>
  <si>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</si>
  <si>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</si>
  <si>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</si>
  <si>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</si>
  <si>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</si>
  <si>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</si>
  <si>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</si>
  <si>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</si>
  <si>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</si>
  <si>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</si>
  <si>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</si>
  <si>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</si>
  <si>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</si>
  <si>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</si>
  <si>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</si>
  <si>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</si>
  <si>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</si>
  <si>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</si>
  <si>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</si>
  <si>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</si>
  <si>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</si>
  <si>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</si>
  <si>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</si>
  <si>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</si>
  <si>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</si>
  <si>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</si>
  <si>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</si>
  <si>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</si>
  <si>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</si>
  <si>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</si>
  <si>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</si>
  <si>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</si>
  <si>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</si>
  <si>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</si>
  <si>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</si>
  <si>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</si>
  <si>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</si>
  <si>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</si>
  <si>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</si>
  <si>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</si>
  <si>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</si>
  <si>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</si>
  <si>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</si>
  <si>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</si>
  <si>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</si>
  <si>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</si>
  <si>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</si>
  <si>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</si>
  <si>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</si>
  <si>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</si>
  <si>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</si>
  <si>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</si>
  <si>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</si>
  <si>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</si>
  <si>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</si>
  <si>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</si>
  <si>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</si>
  <si>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</si>
  <si>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</si>
  <si>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</si>
  <si>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</si>
  <si>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</si>
  <si>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</si>
  <si>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</si>
  <si>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</si>
  <si>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</si>
  <si>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</si>
  <si>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</si>
  <si>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</si>
  <si>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</si>
  <si>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</si>
  <si>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</si>
  <si>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</si>
  <si>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</si>
  <si>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</si>
  <si>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</si>
  <si>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</si>
  <si>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</si>
  <si>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</si>
  <si>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</si>
  <si>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</si>
  <si>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</si>
  <si>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</si>
  <si>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</si>
  <si>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</si>
  <si>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</si>
  <si>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</si>
  <si>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</si>
  <si>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</si>
  <si>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</si>
  <si>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</si>
  <si>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</si>
  <si>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</si>
  <si>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</si>
  <si>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</si>
  <si>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</si>
  <si>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</si>
  <si>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</si>
  <si>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</si>
  <si>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</si>
  <si>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</si>
  <si>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</si>
  <si>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</si>
  <si>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</si>
  <si>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</si>
  <si>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</si>
  <si>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</si>
  <si>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</si>
  <si>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</si>
  <si>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</si>
  <si>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</si>
  <si>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</si>
  <si>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</si>
  <si>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</si>
  <si>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</si>
  <si>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</si>
  <si>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</si>
  <si>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</si>
  <si>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</si>
  <si>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</si>
  <si>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</si>
  <si>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</si>
  <si>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</si>
  <si>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</si>
  <si>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</si>
  <si>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</si>
  <si>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</si>
  <si>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</si>
  <si>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</si>
  <si>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</si>
  <si>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</si>
  <si>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</si>
  <si>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</si>
  <si>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</si>
  <si>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</si>
  <si>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</si>
  <si>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</si>
  <si>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</si>
  <si>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</si>
  <si>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</si>
  <si>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</si>
  <si>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</si>
  <si>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</si>
  <si>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</si>
  <si>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</si>
  <si>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</si>
  <si>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</si>
  <si>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</si>
  <si>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</si>
  <si>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</si>
  <si>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</si>
  <si>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</si>
  <si>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</si>
  <si>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</si>
  <si>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</si>
  <si>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</si>
  <si>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</si>
  <si>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</si>
  <si>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</si>
  <si>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</si>
  <si>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</si>
  <si>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</si>
  <si>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</si>
  <si>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</si>
  <si>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</si>
  <si>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</si>
  <si>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</si>
  <si>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</si>
  <si>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</si>
  <si>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</si>
  <si>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</si>
  <si>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</si>
  <si>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</si>
  <si>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</si>
  <si>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</si>
  <si>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</si>
  <si>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</si>
  <si>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</si>
  <si>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</si>
  <si>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</si>
  <si>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</si>
  <si>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</si>
  <si>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</si>
  <si>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</si>
  <si>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</si>
  <si>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</si>
  <si>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</si>
  <si>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</si>
  <si>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</si>
  <si>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</si>
  <si>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</si>
  <si>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</si>
  <si>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</si>
  <si>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</si>
  <si>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</si>
  <si>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</si>
  <si>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</si>
  <si>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</si>
  <si>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</si>
  <si>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</si>
  <si>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</si>
  <si>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</si>
  <si>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</si>
  <si>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</si>
  <si>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</si>
  <si>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</si>
  <si>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</si>
  <si>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</si>
  <si>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</si>
  <si>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</si>
  <si>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</si>
  <si>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</si>
  <si>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</si>
  <si>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</si>
  <si>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</si>
  <si>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</si>
  <si>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</si>
  <si>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</si>
  <si>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</si>
  <si>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</si>
  <si>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</si>
  <si>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</si>
  <si>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</si>
  <si>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</si>
  <si>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</si>
  <si>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</si>
  <si>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</si>
  <si>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</si>
  <si>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</si>
  <si>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</si>
  <si>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</si>
  <si>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</si>
  <si>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</si>
  <si>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</si>
  <si>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</si>
  <si>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</si>
  <si>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</si>
  <si>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</si>
  <si>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</si>
  <si>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</si>
  <si>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</si>
  <si>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</si>
  <si>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</si>
  <si>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</si>
  <si>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</si>
  <si>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</si>
  <si>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</si>
  <si>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</si>
  <si>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</si>
  <si>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</si>
  <si>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</si>
  <si>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</si>
  <si>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</si>
  <si>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</si>
  <si>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</si>
  <si>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</si>
  <si>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</si>
  <si>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</si>
  <si>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</si>
  <si>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</si>
  <si>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</si>
  <si>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</si>
  <si>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</si>
  <si>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</si>
  <si>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</si>
  <si>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</si>
  <si>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</si>
  <si>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</si>
  <si>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</si>
  <si>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</si>
  <si>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</si>
  <si>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</si>
  <si>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</si>
  <si>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</si>
  <si>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</si>
  <si>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</si>
  <si>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</si>
  <si>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</si>
  <si>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</si>
  <si>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</si>
  <si>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</si>
  <si>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</si>
  <si>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</si>
  <si>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</si>
  <si>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</si>
  <si>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</si>
  <si>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</si>
  <si>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</si>
  <si>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</si>
  <si>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</si>
  <si>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</si>
  <si>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</si>
  <si>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</si>
  <si>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</si>
  <si>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</si>
  <si>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</si>
  <si>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</si>
  <si>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</si>
  <si>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</si>
  <si>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</si>
  <si>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</si>
  <si>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</si>
  <si>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</si>
  <si>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</si>
  <si>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</si>
  <si>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</si>
  <si>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</si>
  <si>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</si>
  <si>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</si>
  <si>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</si>
  <si>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</si>
  <si>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</si>
  <si>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</si>
  <si>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</si>
  <si>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</si>
  <si>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</si>
  <si>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</si>
  <si>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</si>
  <si>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</si>
  <si>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</si>
  <si>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</si>
  <si>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</si>
  <si>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</si>
  <si>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</si>
  <si>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</si>
  <si>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</si>
  <si>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</si>
  <si>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</si>
  <si>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</si>
  <si>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</si>
  <si>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</si>
  <si>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</si>
  <si>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</si>
  <si>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</si>
  <si>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</si>
  <si>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</si>
  <si>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</si>
  <si>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</si>
  <si>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</si>
  <si>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</si>
  <si>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</si>
  <si>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</si>
  <si>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</si>
  <si>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</si>
  <si>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</si>
  <si>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</si>
  <si>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</si>
  <si>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</si>
  <si>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</si>
  <si>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</si>
  <si>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</si>
  <si>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</si>
  <si>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</si>
  <si>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</si>
  <si>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</si>
  <si>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</si>
  <si>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</si>
  <si>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</si>
  <si>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</si>
  <si>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</si>
  <si>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</si>
  <si>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</si>
  <si>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</si>
  <si>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</si>
  <si>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</si>
  <si>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</si>
  <si>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</si>
  <si>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</si>
  <si>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</si>
  <si>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</si>
  <si>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</si>
  <si>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</si>
  <si>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</si>
  <si>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</si>
  <si>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</si>
  <si>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</si>
  <si>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</si>
  <si>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</si>
  <si>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</si>
  <si>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</si>
  <si>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</si>
  <si>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</si>
  <si>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</si>
  <si>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</si>
  <si>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</si>
  <si>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</si>
  <si>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</si>
  <si>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</si>
  <si>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</si>
  <si>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</si>
  <si>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</si>
  <si>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</si>
  <si>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</si>
  <si>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</si>
  <si>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</si>
  <si>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</si>
  <si>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</si>
  <si>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</si>
  <si>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</si>
  <si>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</si>
  <si>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</si>
  <si>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</si>
  <si>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</si>
  <si>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</si>
  <si>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</si>
  <si>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</si>
  <si>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</si>
  <si>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</si>
  <si>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</si>
  <si>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</si>
  <si>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</si>
  <si>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</si>
  <si>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</si>
  <si>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</si>
  <si>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</si>
  <si>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</si>
  <si>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</si>
  <si>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</si>
  <si>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</si>
  <si>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</si>
  <si>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</si>
  <si>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</si>
  <si>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</si>
  <si>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</si>
  <si>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</si>
  <si>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</si>
  <si>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</si>
  <si>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</si>
  <si>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</si>
  <si>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</si>
  <si>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</si>
  <si>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</si>
  <si>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</si>
  <si>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</si>
  <si>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</si>
  <si>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</si>
  <si>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</si>
  <si>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</si>
  <si>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</si>
  <si>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</si>
  <si>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</si>
  <si>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</si>
  <si>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</si>
  <si>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</si>
  <si>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</si>
  <si>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</si>
  <si>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</si>
  <si>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</si>
  <si>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</si>
  <si>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</si>
  <si>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</si>
  <si>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</si>
  <si>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</si>
  <si>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</si>
  <si>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</si>
  <si>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</si>
  <si>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</si>
  <si>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</si>
  <si>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</si>
  <si>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</si>
  <si>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</si>
  <si>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</si>
  <si>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</si>
  <si>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</si>
  <si>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</si>
  <si>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</si>
  <si>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</si>
  <si>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</si>
  <si>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</si>
  <si>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</si>
  <si>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</si>
  <si>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</si>
  <si>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</si>
  <si>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</si>
  <si>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</si>
  <si>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</si>
  <si>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</si>
  <si>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</si>
  <si>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</si>
  <si>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</si>
  <si>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</si>
  <si>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</si>
  <si>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</si>
  <si>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</si>
  <si>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</si>
  <si>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</si>
  <si>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</si>
  <si>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</si>
  <si>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</si>
  <si>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</si>
  <si>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</si>
  <si>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</si>
  <si>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</si>
  <si>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</si>
  <si>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</si>
  <si>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</si>
  <si>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</si>
  <si>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</si>
  <si>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</si>
  <si>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</si>
  <si>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</si>
  <si>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</si>
  <si>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</si>
  <si>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</si>
  <si>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</si>
  <si>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</si>
  <si>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</si>
  <si>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</si>
  <si>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</si>
  <si>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</si>
  <si>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</si>
  <si>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</si>
  <si>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</si>
  <si>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</si>
  <si>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</si>
  <si>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</si>
  <si>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</si>
  <si>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</si>
  <si>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</si>
  <si>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</si>
  <si>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</si>
  <si>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</si>
  <si>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</si>
  <si>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</si>
  <si>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</si>
  <si>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</si>
  <si>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</si>
  <si>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</si>
  <si>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</si>
  <si>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</si>
  <si>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</si>
  <si>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</si>
  <si>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</si>
  <si>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</si>
  <si>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</si>
  <si>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</si>
  <si>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</si>
  <si>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</si>
  <si>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</si>
  <si>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</si>
  <si>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</si>
  <si>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</si>
  <si>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</si>
  <si>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</si>
  <si>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</si>
  <si>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</si>
  <si>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</si>
  <si>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</si>
  <si>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</si>
  <si>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</si>
  <si>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</si>
  <si>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</si>
  <si>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</si>
  <si>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</si>
  <si>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</si>
  <si>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</si>
  <si>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</si>
  <si>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</si>
  <si>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</si>
  <si>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</si>
  <si>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</si>
  <si>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</si>
  <si>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</si>
  <si>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</si>
  <si>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</si>
  <si>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</si>
  <si>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</si>
  <si>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</si>
  <si>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</si>
  <si>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</si>
  <si>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</si>
  <si>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</si>
  <si>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</si>
  <si>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</si>
  <si>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</si>
  <si>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</si>
  <si>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</si>
  <si>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</si>
  <si>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</si>
  <si>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</si>
  <si>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</si>
  <si>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</si>
  <si>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</si>
  <si>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</si>
  <si>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</si>
  <si>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</si>
  <si>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</si>
  <si>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</si>
  <si>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</si>
  <si>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</si>
  <si>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</si>
  <si>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</si>
  <si>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</si>
  <si>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</si>
  <si>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</si>
  <si>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</si>
  <si>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</si>
  <si>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</si>
  <si>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</si>
  <si>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</si>
  <si>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</si>
  <si>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</si>
  <si>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</si>
  <si>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</si>
  <si>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</si>
  <si>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</si>
  <si>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</si>
  <si>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</si>
  <si>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</si>
  <si>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</si>
  <si>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</si>
  <si>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</si>
  <si>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</si>
  <si>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</si>
  <si>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</si>
  <si>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</si>
  <si>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</si>
  <si>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</si>
  <si>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</si>
  <si>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</si>
  <si>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</si>
  <si>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</si>
  <si>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</si>
  <si>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</si>
  <si>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</si>
  <si>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</si>
  <si>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</si>
  <si>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</si>
  <si>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</si>
  <si>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</si>
  <si>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</si>
  <si>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</si>
  <si>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</si>
  <si>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</si>
  <si>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</si>
  <si>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</si>
  <si>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</si>
  <si>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</si>
  <si>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</si>
  <si>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</si>
  <si>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</si>
  <si>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</si>
  <si>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</si>
  <si>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</si>
  <si>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</si>
  <si>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</si>
  <si>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</si>
  <si>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</si>
  <si>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</si>
  <si>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</si>
  <si>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</si>
  <si>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</si>
  <si>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</si>
  <si>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</si>
  <si>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</si>
  <si>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</si>
  <si>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</si>
  <si>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</si>
  <si>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</si>
  <si>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</si>
  <si>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</si>
  <si>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</si>
  <si>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</si>
  <si>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</si>
  <si>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</si>
  <si>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</si>
  <si>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</si>
  <si>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</si>
  <si>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</si>
  <si>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</si>
  <si>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</si>
  <si>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</si>
  <si>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</si>
  <si>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</si>
  <si>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</si>
  <si>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</si>
  <si>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</si>
  <si>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</si>
  <si>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</si>
  <si>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</si>
  <si>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</si>
  <si>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</si>
  <si>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</si>
  <si>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</si>
  <si>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</si>
  <si>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</si>
  <si>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</si>
  <si>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</si>
  <si>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</si>
  <si>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</si>
  <si>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</si>
  <si>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</si>
  <si>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</si>
  <si>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</si>
  <si>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</si>
  <si>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</si>
  <si>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</si>
  <si>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</si>
  <si>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</si>
  <si>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</si>
  <si>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</si>
  <si>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</si>
  <si>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</si>
  <si>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</si>
  <si>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</si>
  <si>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</si>
  <si>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</si>
  <si>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</si>
  <si>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</si>
  <si>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</si>
  <si>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</si>
  <si>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</si>
  <si>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</si>
  <si>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</si>
  <si>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</si>
  <si>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</si>
  <si>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</si>
  <si>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</si>
  <si>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</si>
  <si>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</si>
  <si>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</si>
  <si>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</si>
  <si>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</si>
  <si>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</si>
  <si>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</si>
  <si>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</si>
  <si>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</si>
  <si>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</si>
  <si>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</si>
  <si>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</si>
  <si>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</si>
  <si>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</si>
  <si>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</si>
  <si>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</si>
  <si>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</si>
  <si>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</si>
  <si>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</si>
  <si>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</si>
  <si>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</si>
  <si>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</si>
  <si>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</si>
  <si>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</si>
  <si>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</si>
  <si>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</si>
  <si>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</si>
  <si>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</si>
  <si>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</si>
  <si>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</si>
  <si>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</si>
  <si>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</si>
  <si>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</si>
  <si>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</si>
  <si>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</si>
  <si>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</si>
  <si>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</si>
  <si>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</si>
  <si>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</si>
  <si>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</si>
  <si>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</si>
  <si>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</si>
  <si>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</si>
  <si>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</si>
  <si>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</si>
  <si>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</si>
  <si>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</si>
  <si>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</si>
  <si>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</si>
  <si>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</si>
  <si>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</si>
  <si>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</si>
  <si>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</si>
  <si>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</si>
  <si>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</si>
  <si>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</si>
  <si>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</si>
  <si>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</si>
  <si>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</si>
  <si>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</si>
  <si>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</si>
  <si>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</si>
  <si>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</si>
  <si>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</si>
  <si>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</si>
  <si>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</si>
  <si>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</si>
  <si>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</si>
  <si>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</si>
  <si>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</si>
  <si>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</si>
  <si>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</si>
  <si>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</si>
  <si>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</si>
  <si>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</si>
  <si>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</si>
  <si>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</si>
  <si>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</si>
  <si>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</si>
  <si>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</si>
  <si>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</si>
  <si>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</si>
  <si>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</si>
  <si>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</si>
  <si>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</si>
  <si>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</si>
  <si>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</si>
  <si>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</si>
  <si>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</si>
  <si>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</si>
  <si>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</si>
  <si>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</si>
  <si>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</si>
  <si>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</si>
  <si>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</si>
  <si>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</si>
  <si>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</si>
  <si>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</si>
  <si>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</si>
  <si>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</si>
  <si>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</si>
  <si>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</si>
  <si>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</si>
  <si>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</si>
  <si>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</si>
  <si>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</si>
  <si>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</si>
  <si>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</si>
  <si>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</si>
  <si>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</si>
  <si>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</si>
  <si>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</si>
  <si>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</si>
  <si>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</si>
  <si>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</si>
  <si>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</si>
  <si>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</si>
  <si>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</si>
  <si>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</si>
  <si>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</si>
  <si>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</si>
  <si>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</si>
  <si>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</si>
  <si>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</si>
  <si>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</si>
  <si>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</si>
  <si>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</si>
  <si>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</si>
  <si>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</si>
  <si>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</si>
  <si>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</si>
  <si>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</si>
  <si>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</si>
  <si>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</si>
  <si>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</si>
  <si>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</si>
  <si>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</si>
  <si>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</si>
  <si>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</si>
  <si>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</si>
  <si>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</si>
  <si>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</si>
  <si>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</si>
  <si>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</si>
  <si>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</si>
  <si>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</si>
  <si>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</si>
  <si>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</si>
  <si>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</si>
  <si>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</si>
  <si>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</si>
  <si>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</si>
  <si>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</si>
  <si>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</si>
  <si>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</si>
  <si>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</si>
  <si>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</si>
  <si>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</si>
  <si>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</si>
  <si>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</si>
  <si>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</si>
  <si>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</si>
  <si>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</si>
  <si>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</si>
  <si>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</si>
  <si>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</si>
  <si>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</si>
  <si>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</si>
  <si>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</si>
  <si>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</si>
  <si>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</si>
  <si>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</si>
  <si>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</si>
  <si>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</si>
  <si>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</si>
  <si>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</si>
  <si>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</si>
  <si>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</si>
  <si>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</si>
  <si>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</si>
  <si>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</si>
  <si>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</si>
  <si>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</si>
  <si>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</si>
  <si>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</si>
  <si>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</si>
  <si>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</si>
  <si>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</si>
  <si>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</si>
  <si>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</si>
  <si>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</si>
  <si>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</si>
  <si>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</si>
  <si>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</si>
  <si>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</si>
  <si>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</si>
  <si>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</si>
  <si>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</si>
  <si>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</si>
  <si>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</si>
  <si>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</si>
  <si>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</si>
  <si>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</si>
  <si>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</si>
  <si>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</si>
  <si>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</si>
  <si>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</si>
  <si>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</si>
  <si>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</si>
  <si>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</si>
  <si>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</si>
  <si>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</si>
  <si>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</si>
  <si>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</si>
  <si>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</si>
  <si>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</si>
  <si>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</si>
  <si>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</si>
  <si>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</si>
  <si>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</si>
  <si>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</si>
  <si>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</si>
  <si>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</si>
  <si>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</si>
  <si>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</si>
  <si>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</si>
  <si>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</si>
  <si>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</si>
  <si>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</si>
  <si>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</si>
  <si>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</si>
  <si>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</si>
  <si>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</si>
  <si>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</si>
  <si>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</si>
  <si>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</si>
  <si>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</si>
  <si>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</si>
  <si>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</si>
  <si>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</si>
  <si>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</si>
  <si>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</si>
  <si>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</si>
  <si>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</si>
  <si>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</si>
  <si>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</si>
  <si>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</si>
  <si>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</si>
  <si>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</si>
  <si>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</si>
  <si>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</si>
  <si>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</si>
  <si>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</si>
  <si>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</si>
  <si>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</si>
  <si>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</si>
  <si>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</si>
  <si>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</si>
  <si>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</si>
  <si>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</si>
  <si>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</si>
  <si>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</si>
  <si>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</si>
  <si>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</si>
  <si>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</si>
  <si>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</si>
  <si>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</si>
  <si>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</si>
  <si>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</si>
  <si>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</si>
  <si>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</si>
  <si>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</si>
  <si>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</si>
  <si>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</si>
  <si>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</si>
  <si>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</si>
  <si>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</si>
  <si>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</si>
  <si>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</si>
  <si>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</si>
  <si>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</si>
  <si>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</si>
  <si>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</si>
  <si>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</si>
  <si>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</si>
  <si>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</si>
  <si>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</si>
  <si>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</si>
  <si>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</si>
  <si>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</si>
  <si>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</si>
  <si>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</si>
  <si>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</si>
  <si>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</si>
  <si>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</si>
  <si>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</si>
  <si>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</si>
  <si>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</si>
  <si>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</si>
  <si>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</si>
  <si>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</si>
  <si>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</si>
  <si>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</si>
  <si>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</si>
  <si>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</si>
  <si>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</si>
  <si>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</si>
  <si>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</si>
  <si>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</si>
  <si>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</si>
  <si>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</si>
  <si>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</si>
  <si>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</si>
  <si>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</si>
  <si>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</si>
  <si>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</si>
  <si>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</si>
  <si>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</si>
  <si>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</si>
  <si>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</si>
  <si>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</si>
  <si>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</si>
  <si>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</si>
  <si>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</si>
  <si>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</si>
  <si>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</si>
  <si>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</si>
  <si>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</si>
  <si>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</si>
  <si>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</si>
  <si>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</si>
  <si>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</si>
  <si>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</si>
  <si>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</si>
  <si>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</si>
  <si>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</si>
  <si>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</si>
  <si>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</si>
  <si>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</si>
  <si>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</si>
  <si>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</si>
  <si>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</si>
  <si>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</si>
  <si>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</si>
  <si>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</si>
  <si>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</si>
  <si>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</si>
  <si>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</si>
  <si>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</si>
  <si>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</si>
  <si>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</si>
  <si>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</si>
  <si>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</si>
  <si>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</si>
  <si>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</si>
  <si>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</si>
  <si>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</si>
  <si>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</si>
  <si>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</si>
  <si>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</si>
  <si>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</si>
  <si>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</si>
  <si>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</si>
  <si>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</si>
  <si>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</si>
  <si>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</si>
  <si>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</si>
  <si>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</si>
  <si>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</si>
  <si>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</si>
  <si>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</si>
  <si>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</si>
  <si>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</si>
  <si>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</si>
  <si>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</si>
  <si>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</si>
  <si>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</si>
  <si>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</si>
  <si>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</si>
  <si>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</si>
  <si>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</si>
  <si>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</si>
  <si>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</si>
  <si>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</si>
  <si>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</si>
  <si>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</si>
  <si>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</si>
  <si>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</si>
  <si>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</si>
  <si>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</si>
  <si>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</si>
  <si>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</si>
  <si>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</si>
  <si>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</si>
  <si>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</si>
  <si>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</si>
  <si>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</si>
  <si>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</si>
  <si>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</si>
  <si>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</si>
  <si>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</si>
  <si>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</si>
  <si>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</si>
  <si>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</si>
  <si>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</si>
  <si>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</si>
  <si>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</si>
  <si>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</si>
  <si>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</si>
  <si>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</si>
  <si>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</si>
  <si>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</si>
  <si>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</si>
  <si>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</si>
  <si>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</si>
  <si>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</si>
  <si>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</si>
  <si>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</si>
  <si>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</si>
  <si>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</si>
  <si>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</si>
  <si>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</si>
  <si>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</si>
  <si>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</si>
  <si>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</si>
  <si>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</si>
  <si>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</si>
  <si>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</si>
  <si>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</si>
  <si>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</si>
  <si>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</si>
  <si>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</si>
  <si>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</si>
  <si>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</si>
  <si>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</si>
  <si>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</si>
  <si>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</si>
  <si>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</si>
  <si>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</si>
  <si>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</si>
  <si>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</si>
  <si>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</si>
  <si>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</si>
  <si>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</si>
  <si>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</si>
  <si>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</si>
  <si>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</si>
  <si>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</si>
  <si>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</si>
  <si>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</si>
  <si>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</si>
  <si>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</si>
  <si>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</si>
  <si>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</si>
  <si>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</si>
  <si>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</si>
  <si>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</si>
  <si>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</si>
  <si>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</si>
  <si>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</si>
  <si>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</si>
  <si>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</si>
  <si>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</si>
  <si>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</si>
  <si>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</si>
  <si>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</si>
  <si>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</si>
  <si>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</si>
  <si>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</si>
  <si>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</si>
  <si>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</si>
  <si>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</si>
  <si>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</si>
  <si>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</si>
  <si>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</si>
  <si>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</si>
  <si>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</si>
  <si>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</si>
  <si>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</si>
  <si>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</si>
  <si>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</si>
  <si>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</si>
  <si>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</si>
  <si>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</si>
  <si>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</si>
  <si>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</si>
  <si>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</si>
  <si>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</si>
  <si>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</si>
  <si>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</si>
  <si>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</si>
  <si>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</si>
  <si>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</si>
  <si>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</si>
  <si>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</si>
  <si>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</si>
  <si>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</si>
  <si>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</si>
  <si>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</si>
  <si>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</si>
  <si>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</si>
  <si>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</si>
  <si>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</si>
  <si>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</si>
  <si>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</si>
  <si>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</si>
  <si>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</si>
  <si>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</si>
  <si>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</si>
  <si>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</si>
  <si>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</si>
  <si>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</si>
  <si>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</si>
  <si>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</si>
  <si>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</si>
  <si>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</si>
  <si>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</si>
  <si>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</si>
  <si>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</si>
  <si>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</si>
  <si>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</si>
  <si>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</si>
  <si>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</si>
  <si>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</si>
  <si>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</si>
  <si>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</si>
  <si>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</si>
  <si>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</si>
  <si>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</si>
  <si>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</si>
  <si>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</si>
  <si>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</si>
  <si>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</si>
  <si>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</si>
  <si>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</si>
  <si>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</si>
  <si>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</si>
  <si>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</si>
  <si>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</si>
  <si>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</si>
  <si>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</si>
  <si>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</si>
  <si>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</si>
  <si>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</si>
  <si>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</si>
  <si>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</si>
  <si>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</si>
  <si>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</si>
  <si>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</si>
  <si>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</si>
  <si>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</si>
  <si>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</si>
  <si>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</si>
  <si>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</si>
  <si>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</si>
  <si>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</si>
  <si>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</si>
  <si>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</si>
  <si>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</si>
  <si>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</si>
  <si>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</si>
  <si>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</si>
  <si>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</si>
  <si>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</si>
  <si>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</si>
  <si>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</si>
  <si>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</si>
  <si>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</si>
  <si>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</si>
  <si>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</si>
  <si>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</si>
  <si>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</si>
  <si>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</si>
  <si>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</si>
  <si>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</si>
  <si>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</si>
  <si>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</si>
  <si>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</si>
  <si>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</si>
  <si>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</si>
  <si>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</si>
  <si>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</si>
  <si>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</si>
  <si>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</si>
  <si>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</si>
  <si>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</si>
  <si>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</si>
  <si>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</si>
  <si>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</si>
  <si>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</si>
  <si>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</si>
  <si>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</si>
  <si>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</si>
  <si>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</si>
  <si>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</si>
  <si>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</si>
  <si>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</si>
  <si>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</si>
  <si>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</si>
  <si>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</si>
  <si>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</si>
  <si>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</si>
  <si>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</si>
  <si>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</si>
  <si>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</si>
  <si>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</si>
  <si>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</si>
  <si>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</si>
  <si>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</si>
  <si>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</si>
  <si>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</si>
  <si>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</si>
  <si>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</si>
  <si>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</si>
  <si>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</si>
  <si>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</si>
  <si>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</si>
  <si>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</si>
  <si>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</si>
  <si>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</si>
  <si>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</si>
  <si>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</si>
  <si>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</si>
  <si>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</si>
  <si>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</si>
  <si>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</si>
  <si>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</si>
  <si>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</si>
  <si>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</si>
  <si>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</si>
  <si>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</si>
  <si>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</si>
  <si>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</si>
  <si>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</si>
  <si>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</si>
  <si>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</si>
  <si>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</si>
  <si>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</si>
  <si>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</si>
  <si>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</si>
  <si>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</si>
  <si>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</si>
  <si>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</si>
  <si>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</si>
  <si>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</si>
  <si>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</si>
  <si>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</si>
  <si>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</si>
  <si>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</si>
  <si>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</si>
  <si>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</si>
  <si>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</si>
  <si>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</si>
  <si>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</si>
  <si>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</si>
  <si>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</si>
  <si>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</si>
  <si>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</si>
  <si>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</si>
  <si>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</si>
  <si>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</si>
  <si>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</si>
  <si>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</si>
  <si>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</si>
  <si>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</si>
  <si>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</si>
  <si>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</si>
  <si>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</si>
  <si>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</si>
  <si>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</si>
  <si>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</si>
  <si>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</si>
  <si>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</si>
  <si>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</si>
  <si>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</si>
  <si>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</si>
  <si>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</si>
  <si>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</si>
  <si>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</si>
  <si>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</si>
  <si>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</si>
  <si>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</si>
  <si>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</si>
  <si>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</si>
  <si>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</si>
  <si>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</si>
  <si>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</si>
  <si>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</si>
  <si>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</si>
  <si>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</si>
  <si>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</si>
  <si>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</si>
  <si>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</si>
  <si>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</si>
  <si>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</si>
  <si>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</si>
  <si>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</si>
  <si>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</si>
  <si>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</si>
  <si>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</si>
  <si>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</si>
  <si>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</si>
  <si>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</si>
  <si>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</si>
  <si>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</si>
  <si>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</si>
  <si>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</si>
  <si>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</si>
  <si>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</si>
  <si>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</si>
  <si>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</si>
  <si>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</si>
  <si>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</si>
  <si>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</si>
  <si>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</si>
  <si>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</si>
  <si>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</si>
  <si>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</si>
  <si>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</si>
  <si>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</si>
  <si>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</si>
  <si>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</si>
  <si>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</si>
  <si>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</si>
  <si>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</si>
  <si>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</si>
  <si>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</si>
  <si>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</si>
  <si>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</si>
  <si>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</si>
  <si>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</si>
  <si>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</si>
  <si>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</si>
  <si>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</si>
  <si>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</si>
  <si>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</si>
  <si>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</si>
  <si>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</si>
  <si>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</si>
  <si>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</si>
  <si>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</si>
  <si>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</si>
  <si>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</si>
  <si>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</si>
  <si>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</si>
  <si>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</si>
  <si>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</si>
  <si>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</si>
  <si>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</si>
  <si>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</si>
  <si>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</si>
  <si>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</si>
  <si>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</si>
  <si>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</si>
  <si>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</si>
  <si>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</si>
  <si>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</si>
  <si>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</si>
  <si>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</si>
  <si>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</si>
  <si>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</si>
  <si>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</si>
  <si>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</si>
  <si>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</si>
  <si>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</si>
  <si>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</si>
  <si>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</si>
  <si>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</si>
  <si>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</si>
  <si>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</si>
  <si>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</si>
  <si>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</si>
  <si>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</si>
  <si>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</si>
  <si>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</si>
  <si>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</si>
  <si>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</si>
  <si>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</si>
  <si>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</si>
  <si>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</si>
  <si>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</si>
  <si>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</si>
  <si>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</si>
  <si>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</si>
  <si>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</si>
  <si>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</si>
  <si>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</si>
  <si>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</si>
  <si>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</si>
  <si>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</si>
  <si>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</si>
  <si>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</si>
  <si>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</si>
  <si>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</si>
  <si>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</si>
  <si>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</si>
  <si>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</si>
  <si>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</si>
  <si>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</si>
  <si>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</si>
  <si>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</si>
  <si>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</si>
  <si>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</si>
  <si>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</si>
  <si>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</si>
  <si>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</si>
  <si>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</si>
  <si>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</si>
  <si>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</si>
  <si>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</si>
  <si>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</si>
  <si>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</si>
  <si>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</si>
  <si>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</si>
  <si>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</si>
  <si>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</si>
  <si>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</si>
  <si>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</si>
  <si>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</si>
  <si>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</si>
  <si>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</si>
  <si>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</si>
  <si>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</si>
  <si>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</si>
  <si>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</si>
  <si>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</si>
  <si>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</si>
  <si>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</si>
  <si>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</si>
  <si>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</si>
  <si>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</si>
  <si>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</si>
  <si>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</si>
  <si>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</si>
  <si>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</si>
  <si>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</si>
  <si>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</si>
  <si>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</si>
  <si>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</si>
  <si>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</si>
  <si>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</si>
  <si>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</si>
  <si>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</si>
  <si>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</si>
  <si>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</si>
  <si>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</si>
  <si>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</si>
  <si>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</si>
  <si>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</si>
  <si>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</si>
  <si>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</si>
  <si>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</si>
  <si>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</si>
  <si>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</si>
  <si>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</si>
  <si>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</si>
  <si>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</si>
  <si>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</si>
  <si>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</si>
  <si>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</si>
  <si>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</si>
  <si>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</si>
  <si>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</si>
  <si>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</si>
  <si>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</si>
  <si>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</si>
  <si>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</si>
  <si>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</si>
  <si>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</si>
  <si>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</si>
  <si>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</si>
  <si>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</si>
  <si>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</si>
  <si>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</si>
  <si>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</si>
  <si>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</si>
  <si>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</si>
  <si>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</si>
  <si>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</si>
  <si>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</si>
  <si>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</si>
  <si>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</si>
  <si>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</si>
  <si>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</si>
  <si>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</si>
  <si>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</si>
  <si>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</si>
  <si>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</si>
  <si>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</si>
  <si>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</si>
  <si>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</si>
  <si>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</si>
  <si>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</si>
  <si>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</si>
  <si>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</si>
  <si>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</si>
  <si>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</si>
  <si>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</si>
  <si>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</si>
  <si>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</si>
  <si>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</si>
  <si>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</si>
  <si>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</si>
  <si>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</si>
  <si>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</si>
  <si>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</si>
  <si>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</si>
  <si>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</si>
  <si>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</si>
  <si>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</si>
  <si>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</si>
  <si>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</si>
  <si>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</si>
  <si>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</si>
  <si>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</si>
  <si>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</si>
  <si>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</si>
  <si>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</si>
  <si>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</si>
  <si>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</si>
  <si>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</si>
  <si>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</si>
  <si>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</si>
  <si>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</si>
  <si>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</si>
  <si>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</si>
  <si>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</si>
  <si>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</si>
  <si>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</si>
  <si>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</si>
  <si>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</si>
  <si>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</si>
  <si>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</si>
  <si>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</si>
  <si>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</si>
  <si>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</si>
  <si>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</si>
  <si>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</si>
  <si>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</si>
  <si>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</si>
  <si>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</si>
  <si>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</si>
  <si>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</si>
  <si>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</si>
  <si>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</si>
  <si>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</si>
  <si>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</si>
  <si>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</si>
  <si>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</si>
  <si>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</si>
  <si>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</si>
  <si>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</si>
  <si>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</si>
  <si>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</si>
  <si>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</si>
  <si>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</si>
  <si>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</si>
  <si>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</si>
  <si>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</si>
  <si>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</si>
  <si>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</si>
  <si>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</si>
  <si>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</si>
  <si>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</si>
  <si>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</si>
  <si>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</si>
  <si>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</si>
  <si>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</si>
  <si>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</si>
  <si>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</si>
  <si>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</si>
  <si>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</si>
  <si>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</si>
  <si>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</si>
  <si>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</si>
  <si>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</si>
  <si>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</si>
  <si>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</si>
  <si>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</si>
  <si>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</si>
  <si>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</si>
  <si>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</si>
  <si>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</si>
  <si>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</si>
  <si>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</si>
  <si>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</si>
  <si>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</si>
  <si>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</si>
  <si>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</si>
  <si>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</si>
  <si>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</si>
  <si>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</si>
  <si>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</si>
  <si>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</si>
  <si>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</si>
  <si>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</si>
  <si>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</si>
  <si>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</si>
  <si>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</si>
  <si>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</si>
  <si>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</si>
  <si>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</si>
  <si>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</si>
  <si>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</si>
  <si>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</si>
  <si>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</si>
  <si>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</si>
  <si>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</si>
  <si>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</si>
  <si>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</si>
  <si>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</si>
  <si>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</si>
  <si>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</si>
  <si>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</si>
  <si>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</si>
  <si>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</si>
  <si>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</si>
  <si>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</si>
  <si>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</si>
  <si>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</si>
  <si>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</si>
  <si>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</si>
  <si>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</si>
  <si>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</si>
  <si>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</si>
  <si>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</si>
  <si>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</si>
  <si>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</si>
  <si>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</si>
  <si>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</si>
  <si>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</si>
  <si>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</si>
  <si>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</si>
  <si>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</si>
  <si>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</si>
  <si>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</si>
  <si>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</si>
  <si>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</si>
  <si>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</si>
  <si>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</si>
  <si>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</si>
  <si>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</si>
  <si>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</si>
  <si>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</si>
  <si>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</si>
  <si>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</si>
  <si>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</si>
  <si>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</si>
  <si>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</si>
  <si>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</si>
  <si>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</si>
  <si>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</si>
  <si>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</si>
  <si>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</si>
  <si>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</si>
  <si>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</si>
  <si>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</si>
  <si>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</si>
  <si>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</si>
  <si>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</si>
  <si>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</si>
  <si>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</si>
  <si>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</si>
  <si>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</si>
  <si>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</si>
  <si>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</si>
  <si>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</si>
  <si>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</si>
  <si>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</si>
  <si>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</si>
  <si>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</si>
  <si>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</si>
  <si>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</si>
  <si>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</si>
  <si>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</si>
  <si>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</si>
  <si>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</si>
  <si>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</si>
  <si>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</si>
  <si>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</si>
  <si>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</si>
  <si>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</si>
  <si>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</si>
  <si>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</si>
  <si>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</si>
  <si>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</si>
  <si>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</si>
  <si>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</si>
  <si>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</si>
  <si>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</si>
  <si>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</si>
  <si>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</si>
  <si>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</si>
  <si>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</si>
  <si>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</si>
  <si>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</si>
  <si>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</si>
  <si>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</si>
  <si>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</si>
  <si>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</si>
  <si>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</si>
  <si>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</si>
  <si>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</si>
  <si>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</si>
  <si>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</si>
  <si>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</si>
  <si>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</si>
  <si>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</si>
  <si>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</si>
  <si>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</si>
  <si>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</si>
  <si>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</si>
  <si>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</si>
  <si>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</si>
  <si>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</si>
  <si>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</si>
  <si>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</si>
  <si>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</si>
  <si>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</si>
  <si>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</si>
  <si>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</si>
  <si>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</si>
  <si>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</si>
  <si>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</si>
  <si>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</si>
  <si>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</si>
  <si>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</si>
  <si>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</si>
  <si>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</si>
  <si>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</si>
  <si>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</si>
  <si>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</si>
  <si>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</si>
  <si>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</si>
  <si>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</si>
  <si>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</si>
  <si>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</si>
  <si>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</si>
  <si>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</si>
  <si>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</si>
  <si>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</si>
  <si>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</si>
  <si>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</si>
  <si>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</si>
  <si>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</si>
  <si>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</si>
  <si>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</si>
  <si>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</si>
  <si>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</si>
  <si>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</si>
  <si>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</si>
  <si>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</si>
  <si>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</si>
  <si>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</si>
  <si>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</si>
  <si>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</si>
  <si>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</si>
  <si>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</si>
  <si>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</si>
  <si>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</si>
  <si>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</si>
  <si>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</si>
  <si>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</si>
  <si>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</si>
  <si>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</si>
  <si>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</si>
  <si>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</si>
  <si>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</si>
  <si>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</si>
  <si>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</si>
  <si>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</si>
  <si>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</si>
  <si>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</si>
  <si>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</si>
  <si>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</si>
  <si>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</si>
  <si>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</si>
  <si>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</si>
  <si>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</si>
  <si>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</si>
  <si>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</si>
  <si>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</si>
  <si>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</si>
  <si>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</si>
  <si>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</si>
  <si>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</si>
  <si>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</si>
  <si>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</si>
  <si>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</si>
  <si>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</si>
  <si>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</si>
  <si>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</si>
  <si>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</si>
  <si>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</si>
  <si>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</si>
  <si>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</si>
  <si>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</si>
  <si>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</si>
  <si>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</si>
  <si>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</si>
  <si>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</si>
  <si>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</si>
  <si>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</si>
  <si>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</si>
  <si>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</si>
  <si>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</si>
  <si>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</si>
  <si>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</si>
  <si>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</si>
  <si>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</si>
  <si>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</si>
  <si>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</si>
  <si>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</si>
  <si>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</si>
  <si>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</si>
  <si>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</si>
  <si>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</si>
  <si>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</si>
  <si>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</si>
  <si>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</si>
  <si>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</si>
  <si>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</si>
  <si>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</si>
  <si>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</si>
  <si>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</si>
  <si>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</si>
  <si>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</si>
  <si>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</si>
  <si>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</si>
  <si>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</si>
  <si>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</si>
  <si>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</si>
  <si>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</si>
  <si>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</si>
  <si>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</si>
  <si>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</si>
  <si>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</si>
  <si>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</si>
  <si>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</si>
  <si>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</si>
  <si>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</si>
  <si>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</si>
  <si>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</si>
  <si>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</si>
  <si>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</si>
  <si>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</si>
  <si>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</si>
  <si>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</si>
  <si>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</si>
  <si>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</si>
  <si>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</si>
  <si>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</si>
  <si>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</si>
  <si>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</si>
  <si>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</si>
  <si>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</si>
  <si>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</si>
  <si>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</si>
  <si>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</si>
  <si>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</si>
  <si>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</si>
  <si>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</si>
  <si>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</si>
  <si>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</si>
  <si>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</si>
  <si>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</si>
  <si>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</si>
  <si>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</si>
  <si>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</si>
  <si>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</si>
  <si>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</si>
  <si>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</si>
  <si>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</si>
  <si>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</si>
  <si>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</si>
  <si>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</si>
  <si>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</si>
  <si>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</si>
  <si>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</si>
  <si>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</si>
  <si>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</si>
  <si>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</si>
  <si>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</si>
  <si>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</si>
  <si>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</si>
  <si>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</si>
  <si>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</si>
  <si>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</si>
  <si>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</si>
  <si>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</si>
  <si>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</si>
  <si>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</si>
  <si>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</si>
  <si>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</si>
  <si>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</si>
  <si>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</si>
  <si>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</si>
  <si>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</si>
  <si>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</si>
  <si>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</si>
  <si>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</si>
  <si>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</si>
  <si>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</si>
  <si>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</si>
  <si>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</si>
  <si>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</si>
  <si>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</si>
  <si>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</si>
  <si>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</si>
  <si>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</si>
  <si>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</si>
  <si>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</si>
  <si>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</si>
  <si>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</si>
  <si>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</si>
  <si>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</si>
  <si>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</si>
  <si>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</si>
  <si>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</si>
  <si>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</si>
  <si>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</si>
  <si>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</si>
  <si>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</si>
  <si>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</si>
  <si>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</si>
  <si>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</si>
  <si>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</si>
  <si>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</si>
  <si>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</si>
  <si>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</si>
  <si>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</si>
  <si>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</si>
  <si>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</si>
  <si>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</si>
  <si>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</si>
  <si>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</si>
  <si>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</si>
  <si>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</si>
  <si>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</si>
  <si>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</si>
  <si>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</si>
  <si>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</si>
  <si>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</si>
  <si>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</si>
  <si>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</si>
  <si>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</si>
  <si>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</si>
  <si>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</si>
  <si>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</si>
  <si>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</si>
  <si>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</si>
  <si>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</si>
  <si>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</si>
  <si>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</si>
  <si>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</si>
  <si>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</si>
  <si>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</si>
  <si>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</si>
  <si>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</si>
  <si>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</si>
  <si>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</si>
  <si>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</si>
  <si>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</si>
  <si>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</si>
  <si>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</si>
  <si>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</si>
  <si>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</si>
  <si>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</si>
  <si>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</si>
  <si>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</si>
  <si>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</si>
  <si>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</si>
  <si>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</si>
  <si>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</si>
  <si>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</si>
  <si>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</si>
  <si>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</si>
  <si>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</si>
  <si>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</si>
  <si>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</si>
  <si>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</si>
  <si>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</si>
  <si>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</si>
  <si>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</si>
  <si>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</si>
  <si>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</si>
  <si>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</si>
  <si>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</si>
  <si>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</si>
  <si>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</si>
  <si>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</si>
  <si>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</si>
  <si>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</si>
  <si>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</si>
  <si>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</si>
  <si>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</si>
  <si>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</si>
  <si>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</si>
  <si>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</si>
  <si>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</si>
  <si>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</si>
  <si>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</si>
  <si>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</si>
  <si>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</si>
  <si>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</si>
  <si>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</si>
  <si>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</si>
  <si>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</si>
  <si>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</si>
  <si>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</si>
  <si>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</si>
  <si>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</si>
  <si>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</si>
  <si>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</si>
  <si>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</si>
  <si>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</si>
  <si>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</si>
  <si>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</si>
  <si>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</si>
  <si>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</si>
  <si>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</si>
  <si>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</si>
  <si>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</si>
  <si>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</si>
  <si>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</si>
  <si>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</si>
  <si>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</si>
  <si>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</si>
  <si>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</si>
  <si>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</si>
  <si>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</si>
  <si>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</si>
  <si>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</si>
  <si>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</si>
  <si>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</si>
  <si>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</si>
  <si>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</si>
  <si>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</si>
  <si>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</si>
  <si>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</si>
  <si>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</si>
  <si>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</si>
  <si>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</si>
  <si>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</si>
  <si>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</si>
  <si>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</si>
  <si>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</si>
  <si>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</si>
  <si>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</si>
  <si>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</si>
  <si>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</si>
  <si>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</si>
  <si>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</si>
  <si>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</si>
  <si>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</si>
  <si>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</si>
  <si>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</si>
  <si>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</si>
  <si>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</si>
  <si>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</si>
  <si>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</si>
  <si>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</si>
  <si>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</si>
  <si>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</si>
  <si>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</si>
  <si>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</si>
  <si>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</si>
  <si>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</si>
  <si>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</si>
  <si>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</si>
  <si>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</si>
  <si>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</si>
  <si>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</si>
  <si>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</si>
  <si>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</si>
  <si>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</si>
  <si>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</si>
  <si>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</si>
  <si>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</si>
  <si>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</si>
  <si>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</si>
  <si>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</si>
  <si>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</si>
  <si>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</si>
  <si>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</si>
  <si>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</si>
  <si>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</si>
  <si>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</si>
  <si>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</si>
  <si>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</si>
  <si>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</si>
  <si>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</si>
  <si>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</si>
  <si>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</si>
  <si>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</si>
  <si>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</si>
  <si>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</si>
  <si>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</si>
  <si>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</si>
  <si>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</si>
  <si>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</si>
  <si>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</si>
  <si>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</si>
  <si>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</si>
  <si>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</si>
  <si>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</si>
  <si>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</si>
  <si>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</si>
  <si>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</si>
  <si>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</si>
  <si>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</si>
  <si>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</si>
  <si>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</si>
  <si>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</si>
  <si>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</si>
  <si>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</si>
  <si>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</si>
  <si>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</si>
  <si>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</si>
  <si>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</si>
  <si>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</si>
  <si>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</si>
  <si>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</si>
  <si>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</si>
  <si>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</si>
  <si>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</si>
  <si>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</si>
  <si>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</si>
  <si>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</si>
  <si>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</si>
  <si>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</si>
  <si>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</si>
  <si>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</si>
  <si>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</si>
  <si>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</si>
  <si>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</si>
  <si>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</si>
  <si>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</si>
  <si>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</si>
  <si>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</si>
  <si>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</si>
  <si>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</si>
  <si>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</si>
  <si>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</si>
  <si>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</si>
  <si>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</si>
  <si>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</si>
  <si>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</si>
  <si>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</si>
  <si>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</si>
  <si>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</si>
  <si>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</si>
  <si>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</si>
  <si>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</si>
  <si>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</si>
  <si>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</si>
  <si>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</si>
  <si>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</si>
  <si>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</si>
  <si>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</si>
  <si>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</si>
  <si>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</si>
  <si>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</si>
  <si>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</si>
  <si>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</si>
  <si>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</si>
  <si>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</si>
  <si>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</si>
  <si>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</si>
  <si>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</si>
  <si>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</si>
  <si>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</si>
  <si>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</si>
  <si>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</si>
  <si>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</si>
  <si>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</si>
  <si>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</si>
  <si>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</si>
  <si>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</si>
  <si>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</si>
  <si>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</si>
  <si>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</si>
  <si>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</si>
  <si>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</si>
  <si>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</si>
  <si>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</si>
  <si>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</si>
  <si>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</si>
  <si>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</si>
  <si>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</si>
  <si>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</si>
  <si>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</si>
  <si>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</si>
  <si>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</si>
  <si>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</si>
  <si>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</si>
  <si>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</si>
  <si>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</si>
  <si>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</si>
  <si>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</si>
  <si>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</si>
  <si>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</si>
  <si>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</si>
  <si>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</si>
  <si>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</si>
  <si>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</si>
  <si>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</si>
  <si>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</si>
  <si>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</si>
  <si>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</si>
  <si>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</si>
  <si>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</si>
  <si>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</si>
  <si>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</si>
  <si>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</si>
  <si>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</si>
  <si>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</si>
  <si>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</si>
  <si>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</si>
  <si>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</si>
  <si>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</si>
  <si>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</si>
  <si>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</si>
  <si>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</si>
  <si>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</si>
  <si>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</si>
  <si>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</si>
  <si>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</si>
  <si>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</si>
  <si>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</si>
  <si>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</si>
  <si>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</si>
  <si>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</si>
  <si>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</si>
  <si>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</si>
  <si>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</si>
  <si>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</si>
  <si>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</si>
  <si>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</si>
  <si>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</si>
  <si>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</si>
  <si>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</si>
  <si>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</si>
  <si>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</si>
  <si>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</si>
  <si>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</si>
  <si>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</si>
  <si>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</si>
  <si>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</si>
  <si>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</si>
  <si>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</si>
  <si>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</si>
  <si>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</si>
  <si>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</si>
  <si>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</si>
  <si>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</si>
  <si>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</si>
  <si>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</si>
  <si>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</si>
  <si>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</si>
  <si>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</si>
  <si>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</si>
  <si>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</si>
  <si>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</si>
  <si>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</si>
  <si>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</si>
  <si>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</si>
  <si>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</si>
  <si>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</si>
  <si>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</si>
  <si>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</si>
  <si>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</si>
  <si>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</si>
  <si>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</si>
  <si>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</si>
  <si>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</si>
  <si>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</si>
  <si>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</si>
  <si>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</si>
  <si>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</si>
  <si>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</si>
  <si>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</si>
  <si>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</si>
  <si>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</si>
  <si>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</si>
  <si>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</si>
  <si>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</si>
  <si>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</si>
  <si>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</si>
  <si>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</si>
  <si>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</si>
  <si>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</si>
  <si>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</si>
  <si>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</si>
  <si>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</si>
  <si>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</si>
  <si>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</si>
  <si>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</si>
  <si>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</si>
  <si>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</si>
  <si>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</si>
  <si>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</si>
  <si>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</si>
  <si>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</si>
  <si>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</si>
  <si>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</si>
  <si>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</si>
  <si>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</si>
  <si>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</si>
  <si>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</si>
  <si>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</si>
  <si>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</si>
  <si>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</si>
  <si>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</si>
  <si>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</si>
  <si>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</si>
  <si>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</si>
  <si>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</si>
  <si>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</si>
  <si>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</si>
  <si>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</si>
  <si>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</si>
  <si>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</si>
  <si>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</si>
  <si>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</si>
  <si>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</si>
  <si>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</si>
  <si>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</si>
  <si>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</si>
  <si>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</si>
  <si>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</si>
  <si>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</si>
  <si>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</si>
  <si>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</si>
  <si>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</si>
  <si>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</si>
  <si>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</si>
  <si>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</si>
  <si>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</si>
  <si>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</si>
  <si>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</si>
  <si>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</si>
  <si>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</si>
  <si>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</si>
  <si>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</si>
  <si>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</si>
  <si>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</si>
  <si>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</si>
  <si>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</si>
  <si>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</si>
  <si>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</si>
  <si>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</si>
  <si>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</si>
  <si>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</si>
  <si>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</si>
  <si>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</si>
  <si>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</si>
  <si>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</si>
  <si>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</si>
  <si>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</si>
  <si>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</si>
  <si>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</si>
  <si>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</si>
  <si>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</si>
  <si>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</si>
  <si>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</si>
  <si>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</si>
  <si>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</si>
  <si>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</si>
  <si>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</si>
  <si>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</si>
  <si>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</si>
  <si>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</si>
  <si>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</si>
  <si>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</si>
  <si>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</si>
  <si>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</si>
  <si>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</si>
  <si>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</si>
  <si>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</si>
  <si>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</si>
  <si>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</si>
  <si>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</si>
  <si>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</si>
  <si>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</si>
  <si>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</si>
  <si>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</si>
  <si>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</si>
  <si>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</si>
  <si>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</si>
  <si>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</si>
  <si>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</si>
  <si>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</si>
  <si>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</si>
  <si>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</si>
  <si>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</si>
  <si>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</si>
  <si>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</si>
  <si>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</si>
  <si>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</si>
  <si>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</si>
  <si>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</si>
  <si>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</si>
  <si>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</si>
  <si>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</si>
  <si>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</si>
  <si>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</si>
  <si>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</si>
  <si>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</si>
  <si>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</si>
  <si>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</si>
  <si>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</si>
  <si>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</si>
  <si>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</si>
  <si>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</si>
  <si>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</si>
  <si>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</si>
  <si>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</si>
  <si>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</si>
  <si>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</si>
  <si>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</si>
  <si>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</si>
  <si>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</si>
  <si>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</si>
  <si>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</si>
  <si>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</si>
  <si>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</si>
  <si>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</si>
  <si>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</si>
  <si>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</si>
  <si>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</si>
  <si>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</si>
  <si>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</si>
  <si>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</si>
  <si>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</si>
  <si>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</si>
  <si>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</si>
  <si>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</si>
  <si>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</si>
  <si>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</si>
  <si>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</si>
  <si>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</si>
  <si>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</si>
  <si>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</si>
  <si>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</si>
  <si>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</si>
  <si>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</si>
  <si>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</si>
  <si>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</si>
  <si>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</si>
  <si>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</si>
  <si>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</si>
  <si>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</si>
  <si>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</si>
  <si>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</si>
  <si>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</si>
  <si>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</si>
  <si>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</si>
  <si>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</si>
  <si>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</si>
  <si>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</si>
  <si>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</si>
  <si>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</si>
  <si>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</si>
  <si>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</si>
  <si>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</si>
  <si>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</si>
  <si>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</si>
  <si>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</si>
  <si>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</si>
  <si>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</si>
  <si>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</si>
  <si>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</si>
  <si>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</si>
  <si>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</si>
  <si>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</si>
  <si>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</si>
  <si>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</si>
  <si>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</si>
  <si>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</si>
  <si>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</si>
  <si>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</si>
  <si>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</si>
  <si>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</si>
  <si>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</si>
  <si>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</si>
  <si>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</si>
  <si>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</si>
  <si>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</si>
  <si>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</si>
  <si>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</si>
  <si>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</si>
  <si>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</si>
  <si>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</si>
  <si>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</si>
  <si>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</si>
  <si>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</si>
  <si>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</si>
  <si>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</si>
  <si>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</si>
  <si>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</si>
  <si>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</si>
  <si>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</si>
  <si>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</si>
  <si>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</si>
  <si>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</si>
  <si>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</si>
  <si>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</si>
  <si>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</si>
  <si>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</si>
  <si>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</si>
  <si>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</si>
  <si>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</si>
  <si>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</si>
  <si>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</si>
  <si>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</si>
  <si>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</si>
  <si>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</si>
  <si>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</si>
  <si>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</si>
  <si>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</si>
  <si>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</si>
  <si>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</si>
  <si>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</si>
  <si>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</si>
  <si>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</si>
  <si>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</si>
  <si>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</si>
  <si>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</si>
  <si>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</si>
  <si>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</si>
  <si>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</si>
  <si>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</si>
  <si>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</si>
  <si>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</si>
  <si>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</si>
  <si>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</si>
  <si>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</si>
  <si>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</si>
  <si>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</si>
  <si>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</si>
  <si>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</si>
  <si>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</si>
  <si>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</si>
  <si>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</si>
  <si>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</si>
  <si>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</si>
  <si>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</si>
  <si>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</si>
  <si>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</si>
  <si>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</si>
  <si>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</si>
  <si>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</si>
  <si>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</si>
  <si>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</si>
  <si>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</si>
  <si>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</si>
  <si>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</si>
  <si>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</si>
  <si>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</si>
  <si>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</si>
  <si>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</si>
  <si>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</si>
  <si>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</si>
  <si>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</si>
  <si>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</si>
  <si>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</si>
  <si>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</si>
  <si>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</si>
  <si>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</si>
  <si>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</si>
  <si>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</si>
  <si>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</si>
  <si>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</si>
  <si>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</si>
  <si>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</si>
  <si>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</si>
  <si>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</si>
  <si>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</si>
  <si>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</si>
  <si>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</si>
  <si>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</si>
  <si>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</si>
  <si>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</si>
  <si>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</si>
  <si>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</si>
  <si>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</si>
  <si>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</si>
  <si>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</si>
  <si>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</si>
  <si>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</si>
  <si>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</si>
  <si>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</si>
  <si>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</si>
  <si>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</si>
  <si>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</si>
  <si>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</si>
  <si>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</si>
  <si>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</si>
  <si>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</si>
  <si>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</si>
  <si>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</si>
  <si>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</si>
  <si>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</si>
  <si>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</si>
  <si>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</si>
  <si>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</si>
  <si>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</si>
  <si>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</si>
  <si>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</si>
  <si>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</si>
  <si>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</si>
  <si>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</si>
  <si>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</si>
  <si>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</si>
  <si>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</si>
  <si>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</si>
  <si>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</si>
  <si>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</si>
  <si>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</si>
  <si>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</si>
  <si>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</si>
  <si>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</si>
  <si>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</si>
  <si>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</si>
  <si>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</si>
  <si>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</si>
  <si>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</si>
  <si>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</si>
  <si>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</si>
  <si>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</si>
  <si>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</si>
  <si>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</si>
  <si>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</si>
  <si>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</si>
  <si>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</si>
  <si>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</si>
  <si>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</si>
  <si>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</si>
  <si>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</si>
  <si>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</si>
  <si>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</si>
  <si>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</si>
  <si>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</si>
  <si>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</si>
  <si>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</si>
  <si>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</si>
  <si>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</si>
  <si>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</si>
  <si>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</si>
  <si>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</si>
  <si>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</si>
  <si>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</si>
  <si>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</si>
  <si>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</si>
  <si>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</si>
  <si>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</si>
  <si>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</si>
  <si>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</si>
  <si>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</si>
  <si>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</si>
  <si>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</si>
  <si>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</si>
  <si>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</si>
  <si>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</si>
  <si>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</si>
  <si>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</si>
  <si>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</si>
  <si>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</si>
  <si>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</si>
  <si>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</si>
  <si>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</si>
  <si>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</si>
  <si>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</si>
  <si>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</si>
  <si>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</si>
  <si>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</si>
  <si>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</si>
  <si>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</si>
  <si>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</si>
  <si>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</si>
  <si>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</si>
  <si>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</si>
  <si>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</si>
  <si>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</si>
  <si>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</si>
  <si>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</si>
  <si>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</si>
  <si>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</si>
  <si>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</si>
  <si>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</si>
  <si>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</si>
  <si>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</si>
  <si>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</si>
  <si>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</si>
  <si>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</si>
  <si>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</si>
  <si>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</si>
  <si>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</si>
  <si>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</si>
  <si>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</si>
  <si>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</si>
  <si>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</si>
  <si>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</si>
  <si>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</si>
  <si>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</si>
  <si>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</si>
  <si>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</si>
  <si>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</si>
  <si>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</si>
  <si>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</si>
  <si>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</si>
  <si>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</si>
  <si>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</si>
  <si>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</si>
  <si>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</si>
  <si>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</si>
  <si>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</si>
  <si>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</si>
  <si>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</si>
  <si>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</si>
  <si>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</si>
  <si>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</si>
  <si>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</si>
  <si>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</si>
  <si>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</si>
  <si>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</si>
  <si>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</si>
  <si>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</si>
  <si>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</si>
  <si>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</si>
  <si>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</si>
  <si>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</si>
  <si>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</si>
  <si>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</si>
  <si>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</si>
  <si>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</si>
  <si>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</si>
  <si>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</si>
  <si>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</si>
  <si>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</si>
  <si>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</si>
  <si>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</si>
  <si>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</si>
  <si>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</si>
  <si>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</si>
  <si>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</si>
  <si>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</si>
  <si>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</si>
  <si>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</si>
  <si>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</si>
  <si>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</si>
  <si>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</si>
  <si>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</si>
  <si>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</si>
  <si>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</si>
  <si>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</si>
  <si>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</si>
  <si>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</si>
  <si>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</si>
  <si>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</si>
  <si>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</si>
  <si>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</si>
  <si>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</si>
  <si>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</si>
  <si>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</si>
  <si>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</si>
  <si>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</si>
  <si>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</si>
  <si>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</si>
  <si>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</si>
  <si>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</si>
  <si>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</si>
  <si>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</si>
  <si>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</si>
  <si>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</si>
  <si>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</si>
  <si>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</si>
  <si>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</si>
  <si>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</si>
  <si>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</si>
  <si>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</si>
  <si>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</si>
  <si>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</si>
  <si>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</si>
  <si>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</si>
  <si>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</si>
  <si>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</si>
  <si>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</si>
  <si>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</si>
  <si>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</si>
  <si>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</si>
  <si>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</si>
  <si>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</si>
  <si>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</si>
  <si>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</si>
  <si>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</si>
  <si>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</si>
  <si>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</si>
  <si>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</si>
  <si>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</si>
  <si>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</si>
  <si>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</si>
  <si>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</si>
  <si>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</si>
  <si>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</si>
  <si>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</si>
  <si>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</si>
  <si>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</si>
  <si>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</si>
  <si>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</si>
  <si>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</si>
  <si>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</si>
  <si>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</si>
  <si>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</si>
  <si>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</si>
  <si>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</si>
  <si>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</si>
  <si>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</si>
  <si>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</si>
  <si>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</si>
  <si>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</si>
  <si>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</si>
  <si>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</si>
  <si>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</si>
  <si>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</si>
  <si>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</si>
  <si>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</si>
  <si>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</si>
  <si>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</si>
  <si>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</si>
  <si>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</si>
  <si>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</si>
  <si>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</si>
  <si>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</si>
  <si>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</si>
  <si>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</si>
  <si>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</si>
  <si>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</si>
  <si>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</si>
  <si>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</si>
  <si>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</si>
  <si>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</si>
  <si>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</si>
  <si>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</si>
  <si>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</si>
  <si>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</si>
  <si>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</si>
  <si>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</si>
  <si>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</si>
  <si>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</si>
  <si>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</si>
  <si>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</si>
  <si>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</si>
  <si>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</si>
  <si>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</si>
  <si>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</si>
  <si>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</si>
  <si>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</si>
  <si>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</si>
  <si>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</si>
  <si>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</si>
  <si>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</si>
  <si>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</si>
  <si>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</si>
  <si>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</si>
  <si>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</si>
  <si>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</si>
  <si>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</si>
  <si>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</si>
  <si>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</si>
  <si>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</si>
  <si>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</si>
  <si>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</si>
  <si>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</si>
  <si>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</si>
  <si>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</si>
  <si>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</si>
  <si>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</si>
  <si>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</si>
  <si>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</si>
  <si>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</si>
  <si>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</si>
  <si>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</si>
  <si>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</si>
  <si>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</si>
  <si>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</si>
  <si>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</si>
  <si>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</si>
  <si>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</si>
  <si>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</si>
  <si>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</si>
  <si>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</si>
  <si>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</si>
  <si>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</si>
  <si>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</si>
  <si>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</si>
  <si>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</si>
  <si>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</si>
  <si>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</si>
  <si>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</si>
  <si>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</si>
  <si>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</si>
  <si>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</si>
  <si>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</si>
  <si>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</si>
  <si>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</si>
  <si>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</si>
  <si>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</si>
  <si>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</si>
  <si>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</si>
  <si>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</si>
  <si>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</si>
  <si>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</si>
  <si>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</si>
  <si>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</si>
  <si>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</si>
  <si>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</si>
  <si>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</si>
  <si>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</si>
  <si>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</si>
  <si>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</si>
  <si>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</si>
  <si>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</si>
  <si>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</si>
  <si>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</si>
  <si>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</si>
  <si>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</si>
  <si>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</si>
  <si>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</si>
  <si>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</si>
  <si>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</si>
  <si>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</si>
  <si>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</si>
  <si>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</si>
  <si>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</si>
  <si>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</si>
  <si>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</si>
  <si>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</si>
  <si>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</si>
  <si>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</si>
  <si>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</si>
  <si>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</si>
  <si>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</si>
  <si>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</si>
  <si>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</si>
  <si>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</si>
  <si>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</si>
  <si>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</si>
  <si>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</si>
  <si>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</si>
  <si>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</si>
  <si>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</si>
  <si>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</si>
  <si>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</si>
  <si>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</si>
  <si>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</si>
  <si>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</si>
  <si>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</si>
  <si>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</si>
  <si>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</si>
  <si>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</si>
  <si>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</si>
  <si>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</si>
  <si>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</si>
  <si>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</si>
  <si>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</si>
  <si>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</si>
  <si>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</si>
  <si>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</si>
  <si>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</si>
  <si>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</si>
  <si>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</si>
  <si>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</si>
  <si>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</si>
  <si>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</si>
  <si>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</si>
  <si>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</si>
  <si>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</si>
  <si>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</si>
  <si>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</si>
  <si>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</si>
  <si>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</si>
  <si>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</si>
  <si>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</si>
  <si>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</si>
  <si>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</si>
  <si>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</si>
  <si>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</si>
  <si>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</si>
  <si>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</si>
  <si>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</si>
  <si>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</si>
  <si>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</si>
  <si>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</si>
  <si>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</si>
  <si>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</si>
  <si>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</si>
  <si>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</si>
  <si>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</si>
  <si>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</si>
  <si>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</si>
  <si>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</si>
  <si>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</si>
  <si>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</si>
  <si>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</si>
  <si>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</si>
  <si>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</si>
  <si>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</si>
  <si>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</si>
  <si>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</si>
  <si>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</si>
  <si>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</si>
  <si>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</si>
  <si>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</si>
  <si>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</si>
  <si>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</si>
  <si>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</si>
  <si>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</si>
  <si>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</si>
  <si>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</si>
  <si>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</si>
  <si>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</si>
  <si>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</si>
  <si>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</si>
  <si>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</si>
  <si>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</si>
  <si>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</si>
  <si>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</si>
  <si>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</si>
  <si>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</si>
  <si>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</si>
  <si>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</si>
  <si>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</si>
  <si>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</si>
  <si>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</si>
  <si>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</si>
  <si>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</si>
  <si>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</si>
  <si>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</si>
  <si>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</si>
  <si>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</si>
  <si>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</si>
  <si>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</si>
  <si>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</si>
  <si>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</si>
  <si>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</si>
  <si>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</si>
  <si>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</si>
  <si>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</si>
  <si>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</si>
  <si>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</si>
  <si>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</si>
  <si>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</si>
  <si>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</si>
  <si>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</si>
  <si>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</si>
  <si>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</si>
  <si>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</si>
  <si>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</si>
  <si>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</si>
  <si>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</si>
  <si>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</si>
  <si>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</si>
  <si>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</si>
  <si>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</si>
  <si>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</si>
  <si>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</si>
  <si>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</si>
  <si>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</si>
  <si>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</si>
  <si>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</si>
  <si>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</si>
  <si>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</si>
  <si>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</si>
  <si>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</si>
  <si>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</si>
  <si>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</si>
  <si>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</si>
  <si>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</si>
  <si>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</si>
  <si>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</si>
  <si>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</si>
  <si>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</si>
  <si>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</si>
  <si>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</si>
  <si>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</si>
  <si>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</si>
  <si>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</si>
  <si>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</si>
  <si>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</si>
  <si>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</si>
  <si>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</si>
  <si>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</si>
  <si>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</si>
  <si>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</si>
  <si>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</si>
  <si>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</si>
  <si>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</si>
  <si>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</si>
  <si>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</si>
  <si>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</si>
  <si>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</si>
  <si>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</si>
  <si>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</si>
  <si>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</si>
  <si>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</si>
  <si>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</si>
  <si>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</si>
  <si>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</si>
  <si>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</si>
  <si>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</si>
  <si>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</si>
  <si>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</si>
  <si>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</si>
  <si>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</si>
  <si>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</si>
  <si>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</si>
  <si>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</si>
  <si>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</si>
  <si>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</si>
  <si>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</si>
  <si>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</si>
  <si>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</si>
  <si>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</si>
  <si>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</si>
  <si>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</si>
  <si>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</si>
  <si>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</si>
  <si>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</si>
  <si>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</si>
  <si>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</si>
  <si>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</si>
  <si>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</si>
  <si>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</si>
  <si>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</si>
  <si>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</si>
  <si>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</si>
  <si>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</si>
  <si>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</si>
  <si>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</si>
  <si>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</si>
  <si>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</si>
  <si>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</si>
  <si>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</si>
  <si>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</si>
  <si>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</si>
  <si>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</si>
  <si>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</si>
  <si>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</si>
  <si>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</si>
  <si>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</si>
  <si>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</si>
  <si>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</si>
  <si>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</si>
  <si>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</si>
  <si>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</si>
  <si>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</si>
  <si>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</si>
  <si>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</si>
  <si>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</si>
  <si>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</si>
  <si>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</si>
  <si>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</si>
  <si>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</si>
  <si>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</si>
  <si>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</si>
  <si>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</si>
  <si>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</si>
  <si>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</si>
  <si>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</si>
  <si>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</si>
  <si>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</si>
  <si>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</si>
  <si>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</si>
  <si>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</si>
  <si>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</si>
  <si>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</si>
  <si>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</si>
  <si>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</si>
  <si>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</si>
  <si>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</si>
  <si>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</si>
  <si>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</si>
  <si>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</si>
  <si>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</si>
  <si>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</si>
  <si>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</si>
  <si>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</si>
  <si>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</si>
  <si>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</si>
  <si>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</si>
  <si>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</si>
  <si>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</si>
  <si>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</si>
  <si>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</si>
  <si>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</si>
  <si>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</si>
  <si>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</si>
  <si>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</si>
  <si>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</si>
  <si>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</si>
  <si>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</si>
  <si>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</si>
  <si>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</si>
  <si>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</si>
  <si>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</si>
  <si>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</si>
  <si>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</si>
  <si>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</si>
  <si>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</si>
  <si>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</si>
  <si>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</si>
  <si>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</si>
  <si>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</si>
  <si>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</si>
  <si>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</si>
  <si>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</si>
  <si>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</si>
  <si>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</si>
  <si>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</si>
  <si>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</si>
  <si>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</si>
  <si>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</si>
  <si>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</si>
  <si>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</si>
  <si>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</si>
  <si>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</si>
  <si>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</si>
  <si>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</si>
  <si>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</si>
  <si>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</si>
  <si>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</si>
  <si>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</si>
  <si>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</si>
  <si>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</si>
  <si>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</si>
  <si>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</si>
  <si>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</si>
  <si>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</si>
  <si>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</si>
  <si>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</si>
  <si>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</si>
  <si>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</si>
  <si>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</si>
  <si>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</si>
  <si>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</si>
  <si>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</si>
  <si>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</si>
  <si>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</si>
  <si>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</si>
  <si>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</si>
  <si>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</si>
  <si>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</si>
  <si>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</si>
  <si>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</si>
  <si>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</si>
  <si>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</si>
  <si>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</si>
  <si>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</si>
  <si>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</si>
  <si>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</si>
  <si>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</si>
  <si>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</si>
  <si>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</si>
  <si>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</si>
  <si>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</si>
  <si>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</si>
  <si>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</si>
  <si>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</si>
  <si>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</si>
  <si>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</si>
  <si>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</si>
  <si>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</si>
  <si>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</si>
  <si>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</si>
  <si>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</si>
  <si>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</si>
  <si>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</si>
  <si>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</si>
  <si>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</si>
  <si>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</si>
  <si>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</si>
  <si>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</si>
  <si>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</si>
  <si>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</si>
  <si>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</si>
  <si>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</si>
  <si>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</si>
  <si>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</si>
  <si>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</si>
  <si>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</si>
  <si>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</si>
  <si>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</si>
  <si>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</si>
  <si>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</si>
  <si>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</si>
  <si>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</si>
  <si>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</si>
  <si>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</si>
  <si>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</si>
  <si>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</si>
  <si>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</si>
  <si>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</si>
  <si>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</si>
  <si>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</si>
  <si>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</si>
  <si>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</si>
  <si>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</si>
  <si>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</si>
  <si>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</si>
  <si>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</si>
  <si>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</si>
  <si>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</si>
  <si>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</si>
  <si>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</si>
  <si>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</si>
  <si>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</si>
  <si>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</si>
  <si>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</si>
  <si>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</si>
  <si>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</si>
  <si>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</si>
  <si>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</si>
  <si>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</si>
  <si>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</si>
  <si>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</si>
  <si>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</si>
  <si>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</si>
  <si>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</si>
  <si>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</si>
  <si>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</si>
  <si>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</si>
  <si>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</si>
  <si>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</si>
  <si>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</si>
  <si>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</si>
  <si>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</si>
  <si>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</si>
  <si>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</si>
  <si>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</si>
  <si>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</si>
  <si>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</si>
  <si>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</si>
  <si>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</si>
  <si>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</si>
  <si>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</si>
  <si>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</si>
  <si>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</si>
  <si>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</si>
  <si>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</si>
  <si>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</si>
  <si>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</si>
  <si>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</si>
  <si>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</si>
  <si>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</si>
  <si>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</si>
  <si>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</si>
  <si>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</si>
  <si>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</si>
  <si>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</si>
  <si>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</si>
  <si>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</si>
  <si>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</si>
  <si>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</si>
  <si>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</si>
  <si>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</si>
  <si>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</si>
  <si>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</si>
  <si>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</si>
  <si>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</si>
  <si>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</si>
  <si>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</si>
  <si>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</si>
  <si>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</si>
  <si>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</si>
  <si>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</si>
  <si>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</si>
  <si>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</si>
  <si>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</si>
  <si>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</si>
  <si>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</si>
  <si>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</si>
  <si>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</si>
  <si>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</si>
  <si>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</si>
  <si>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</si>
  <si>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</si>
  <si>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</si>
  <si>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</si>
  <si>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</si>
  <si>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</si>
  <si>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</si>
  <si>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</si>
  <si>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</si>
  <si>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</si>
  <si>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</si>
  <si>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</si>
  <si>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</si>
  <si>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</si>
  <si>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</si>
  <si>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</si>
  <si>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</si>
  <si>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</si>
  <si>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</si>
  <si>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</si>
  <si>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</si>
  <si>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</si>
  <si>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</si>
  <si>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</si>
  <si>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</si>
  <si>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</si>
  <si>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</si>
  <si>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</si>
  <si>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</si>
  <si>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</si>
  <si>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</si>
  <si>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</si>
  <si>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</si>
  <si>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</si>
  <si>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</si>
  <si>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</si>
  <si>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</si>
  <si>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</si>
  <si>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</si>
  <si>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</si>
  <si>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</si>
  <si>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</si>
  <si>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</si>
  <si>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</si>
  <si>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</si>
  <si>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</si>
  <si>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</si>
  <si>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</si>
  <si>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</si>
  <si>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</si>
  <si>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</si>
  <si>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</si>
  <si>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</si>
  <si>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</si>
  <si>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</si>
  <si>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</si>
  <si>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</si>
  <si>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</si>
  <si>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</si>
  <si>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</si>
  <si>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</si>
  <si>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</si>
  <si>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</si>
  <si>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</si>
  <si>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</si>
  <si>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</si>
  <si>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</si>
  <si>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</si>
  <si>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</si>
  <si>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</si>
  <si>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</si>
  <si>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</si>
  <si>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</si>
  <si>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</si>
  <si>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</si>
  <si>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</si>
  <si>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</si>
  <si>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</si>
  <si>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</si>
  <si>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</si>
  <si>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</si>
  <si>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</si>
  <si>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</si>
  <si>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</si>
  <si>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</si>
  <si>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</si>
  <si>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</si>
  <si>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</si>
  <si>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</si>
  <si>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</si>
  <si>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</si>
  <si>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</si>
  <si>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</si>
  <si>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</si>
  <si>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</si>
  <si>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</si>
  <si>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</si>
  <si>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</si>
  <si>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</si>
  <si>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</si>
  <si>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</si>
  <si>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</si>
  <si>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</si>
  <si>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</si>
  <si>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</si>
  <si>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</si>
  <si>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</si>
  <si>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</si>
  <si>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</si>
  <si>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</si>
  <si>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</si>
  <si>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</si>
  <si>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</si>
  <si>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</si>
  <si>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</si>
  <si>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</si>
  <si>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</si>
  <si>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</si>
  <si>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</si>
  <si>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</si>
  <si>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</si>
  <si>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</si>
  <si>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</si>
  <si>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</si>
  <si>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</si>
  <si>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</si>
  <si>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</si>
  <si>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</si>
  <si>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</si>
  <si>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</si>
  <si>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</si>
  <si>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</si>
  <si>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</si>
  <si>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</si>
  <si>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</si>
  <si>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</si>
  <si>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</si>
  <si>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</si>
  <si>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</si>
  <si>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</si>
  <si>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</si>
  <si>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</si>
  <si>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</si>
  <si>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</si>
  <si>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</si>
  <si>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</si>
  <si>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</si>
  <si>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</si>
  <si>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</si>
  <si>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</si>
  <si>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</si>
  <si>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</si>
  <si>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</si>
  <si>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</si>
  <si>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</si>
  <si>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</si>
  <si>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</si>
  <si>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</si>
  <si>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</si>
  <si>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</si>
  <si>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</si>
  <si>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</si>
  <si>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</si>
  <si>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</si>
  <si>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</si>
  <si>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</si>
  <si>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</si>
  <si>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</si>
  <si>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</si>
  <si>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</si>
  <si>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</si>
  <si>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</si>
  <si>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</si>
  <si>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</si>
  <si>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</si>
  <si>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</si>
  <si>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</si>
  <si>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</si>
  <si>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</si>
  <si>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</si>
  <si>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</si>
  <si>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</si>
  <si>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</si>
  <si>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</si>
  <si>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</si>
  <si>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</si>
  <si>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</si>
  <si>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</si>
  <si>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</si>
  <si>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</si>
  <si>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</si>
  <si>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</si>
  <si>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</si>
  <si>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</si>
  <si>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</si>
  <si>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</si>
  <si>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</si>
  <si>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</si>
  <si>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</si>
  <si>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</si>
  <si>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</si>
  <si>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</si>
  <si>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</si>
  <si>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</si>
  <si>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</si>
  <si>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</si>
  <si>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</si>
  <si>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</si>
  <si>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</si>
  <si>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</si>
  <si>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</si>
  <si>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</si>
  <si>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</si>
  <si>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</si>
  <si>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</si>
  <si>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</si>
  <si>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</si>
  <si>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</si>
  <si>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</si>
  <si>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</si>
  <si>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</si>
  <si>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</si>
  <si>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</si>
  <si>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</si>
  <si>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</si>
  <si>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</si>
  <si>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</si>
  <si>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</si>
  <si>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</si>
  <si>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</si>
  <si>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</si>
  <si>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</si>
  <si>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</si>
  <si>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</si>
  <si>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</si>
  <si>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</si>
  <si>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</si>
  <si>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</si>
  <si>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</si>
  <si>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</si>
  <si>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</si>
  <si>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</si>
  <si>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</si>
  <si>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</si>
  <si>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</si>
  <si>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</si>
  <si>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</si>
  <si>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</si>
  <si>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</si>
  <si>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</si>
  <si>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</si>
  <si>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</si>
  <si>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</si>
  <si>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</si>
  <si>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</si>
  <si>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</si>
  <si>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</si>
  <si>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</si>
  <si>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</si>
  <si>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</si>
  <si>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</si>
  <si>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</si>
  <si>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</si>
  <si>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</si>
  <si>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</si>
  <si>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</si>
  <si>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</si>
  <si>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</si>
  <si>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</si>
  <si>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</si>
  <si>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</si>
  <si>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</si>
  <si>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</si>
  <si>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</si>
  <si>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</si>
  <si>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</si>
  <si>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</si>
  <si>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</si>
  <si>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</si>
  <si>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</si>
  <si>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</si>
  <si>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</si>
  <si>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</si>
  <si>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</si>
  <si>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</si>
  <si>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</si>
  <si>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</si>
  <si>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</si>
  <si>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</si>
  <si>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</si>
  <si>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</si>
  <si>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</si>
  <si>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</si>
  <si>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</si>
  <si>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</si>
  <si>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</si>
  <si>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</si>
  <si>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</si>
  <si>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</si>
  <si>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</si>
  <si>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</si>
  <si>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</si>
  <si>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</si>
  <si>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</si>
  <si>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</si>
  <si>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</si>
  <si>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</si>
  <si>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</si>
  <si>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</si>
  <si>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</si>
  <si>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</si>
  <si>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</si>
  <si>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</si>
  <si>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</si>
  <si>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</si>
  <si>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</si>
  <si>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</si>
  <si>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</si>
  <si>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</si>
  <si>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</si>
  <si>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</si>
  <si>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</si>
  <si>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</si>
  <si>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</si>
  <si>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</si>
  <si>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</si>
  <si>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</si>
  <si>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</si>
  <si>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</si>
  <si>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</si>
  <si>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</si>
  <si>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</si>
  <si>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</si>
  <si>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</si>
  <si>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</si>
  <si>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</si>
  <si>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</si>
  <si>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</si>
  <si>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</si>
  <si>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</si>
  <si>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</si>
  <si>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</si>
  <si>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</si>
  <si>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</si>
  <si>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</si>
  <si>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</si>
  <si>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</si>
  <si>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</si>
  <si>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</si>
  <si>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</si>
  <si>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</si>
  <si>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</si>
  <si>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</si>
  <si>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</si>
  <si>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</si>
  <si>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</si>
  <si>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</si>
  <si>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</si>
  <si>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</si>
  <si>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</si>
  <si>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</si>
  <si>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</si>
  <si>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</si>
  <si>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</si>
  <si>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</si>
  <si>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</si>
  <si>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</si>
  <si>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</si>
  <si>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</si>
  <si>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</si>
  <si>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</si>
  <si>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</si>
  <si>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</si>
  <si>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</si>
  <si>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</si>
  <si>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</si>
  <si>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</si>
  <si>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</si>
  <si>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</si>
  <si>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</si>
  <si>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</si>
  <si>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</si>
  <si>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</si>
  <si>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</si>
  <si>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</si>
  <si>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</si>
  <si>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</si>
  <si>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</si>
  <si>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</si>
  <si>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</si>
  <si>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</si>
  <si>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</si>
  <si>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</si>
  <si>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</si>
  <si>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</si>
  <si>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</si>
  <si>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</si>
  <si>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</si>
  <si>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</si>
  <si>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</si>
  <si>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</si>
  <si>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</si>
  <si>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</si>
  <si>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</si>
  <si>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</si>
  <si>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</si>
  <si>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</si>
  <si>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</si>
  <si>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</si>
  <si>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</si>
  <si>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</si>
  <si>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</si>
  <si>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</si>
  <si>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</si>
  <si>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</si>
  <si>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</si>
  <si>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</si>
  <si>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</si>
  <si>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</si>
  <si>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</si>
  <si>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</si>
  <si>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</si>
  <si>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</si>
  <si>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</si>
  <si>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</si>
  <si>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</si>
  <si>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</si>
  <si>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</si>
  <si>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</si>
  <si>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</si>
  <si>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</si>
  <si>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</si>
  <si>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</si>
  <si>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</si>
  <si>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</si>
  <si>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</si>
  <si>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</si>
  <si>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</si>
  <si>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</si>
  <si>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</si>
  <si>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</si>
  <si>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</si>
  <si>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</si>
  <si>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</si>
  <si>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</si>
  <si>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</si>
  <si>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</si>
  <si>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</si>
  <si>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</si>
  <si>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</si>
  <si>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</si>
  <si>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</si>
  <si>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</si>
  <si>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</si>
  <si>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</si>
  <si>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</si>
  <si>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</si>
  <si>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</si>
  <si>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</si>
  <si>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</si>
  <si>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</si>
  <si>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</si>
  <si>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</si>
  <si>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</si>
  <si>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</si>
  <si>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</si>
  <si>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</si>
  <si>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</si>
  <si>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</si>
  <si>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</si>
  <si>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</si>
  <si>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</si>
  <si>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</si>
  <si>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</si>
  <si>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</si>
  <si>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</si>
  <si>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</si>
  <si>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</si>
  <si>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</si>
  <si>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</si>
  <si>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</si>
  <si>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</si>
  <si>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</si>
  <si>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</si>
  <si>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</si>
  <si>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</si>
  <si>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</si>
  <si>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</si>
  <si>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</si>
  <si>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</si>
  <si>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</si>
  <si>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</si>
  <si>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</si>
  <si>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</si>
  <si>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</si>
  <si>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</si>
  <si>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</si>
  <si>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</si>
  <si>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</si>
  <si>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</si>
  <si>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</si>
  <si>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</si>
  <si>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</si>
  <si>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</si>
  <si>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</si>
  <si>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</si>
  <si>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</si>
  <si>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</si>
  <si>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</si>
  <si>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</si>
  <si>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</si>
  <si>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</si>
  <si>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</si>
  <si>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</si>
  <si>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</si>
  <si>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</si>
  <si>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</si>
  <si>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</si>
  <si>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</si>
  <si>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</si>
  <si>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</si>
  <si>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</si>
  <si>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</si>
  <si>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</si>
  <si>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</si>
  <si>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</si>
  <si>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</si>
  <si>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</si>
  <si>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</si>
  <si>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</si>
  <si>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</si>
  <si>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</si>
  <si>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</si>
  <si>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</si>
  <si>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</si>
  <si>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</si>
  <si>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</si>
  <si>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</si>
  <si>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</si>
  <si>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</si>
  <si>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</si>
  <si>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</si>
  <si>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</si>
  <si>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</si>
  <si>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</si>
  <si>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</si>
  <si>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</si>
  <si>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</si>
  <si>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</si>
  <si>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</si>
  <si>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</si>
  <si>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</si>
  <si>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</si>
  <si>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</si>
  <si>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</si>
  <si>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</si>
  <si>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</si>
  <si>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</si>
  <si>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</si>
  <si>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</si>
  <si>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</si>
  <si>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</si>
  <si>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</si>
  <si>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</si>
  <si>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</si>
  <si>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</si>
  <si>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</si>
  <si>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</si>
  <si>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</si>
  <si>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</si>
  <si>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</si>
  <si>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</si>
  <si>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</si>
  <si>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</si>
  <si>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</si>
  <si>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</si>
  <si>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</si>
  <si>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</si>
  <si>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</si>
  <si>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</si>
  <si>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</si>
  <si>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</si>
  <si>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</si>
  <si>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</si>
  <si>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</si>
  <si>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</si>
  <si>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</si>
  <si>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</si>
  <si>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</si>
  <si>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</si>
  <si>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</si>
  <si>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</si>
  <si>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</si>
  <si>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</si>
  <si>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</si>
  <si>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</si>
  <si>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</si>
  <si>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</si>
  <si>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</si>
  <si>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</si>
  <si>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</si>
  <si>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</si>
  <si>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</si>
  <si>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</si>
  <si>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</si>
  <si>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</si>
  <si>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</si>
  <si>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</si>
  <si>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</si>
  <si>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</si>
  <si>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</si>
  <si>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</si>
  <si>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</si>
  <si>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</si>
  <si>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</si>
  <si>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</si>
  <si>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</si>
  <si>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</si>
  <si>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</si>
  <si>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</si>
  <si>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</si>
  <si>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</si>
  <si>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</si>
  <si>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</si>
  <si>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</si>
  <si>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</si>
  <si>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</si>
  <si>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</si>
  <si>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</si>
  <si>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</si>
  <si>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</si>
  <si>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</si>
  <si>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</si>
  <si>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</si>
  <si>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</si>
  <si>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</si>
  <si>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</si>
  <si>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</si>
  <si>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</si>
  <si>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</si>
  <si>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</si>
  <si>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</si>
  <si>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</si>
  <si>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</si>
  <si>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</si>
  <si>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</si>
  <si>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</si>
  <si>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</si>
  <si>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</si>
  <si>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</si>
  <si>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</si>
  <si>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</si>
  <si>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</si>
  <si>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</si>
  <si>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</si>
  <si>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</si>
  <si>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</si>
  <si>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</si>
  <si>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</si>
  <si>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</si>
  <si>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</si>
  <si>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</si>
  <si>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</si>
  <si>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</si>
  <si>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</si>
  <si>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</si>
  <si>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</si>
  <si>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</si>
  <si>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</si>
  <si>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</si>
  <si>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</si>
  <si>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</si>
  <si>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</si>
  <si>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</si>
  <si>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</si>
  <si>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</si>
  <si>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</si>
  <si>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</si>
  <si>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</si>
  <si>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</si>
  <si>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</si>
  <si>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</si>
  <si>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</si>
  <si>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</si>
  <si>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</si>
  <si>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</si>
  <si>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</si>
  <si>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</si>
  <si>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</si>
  <si>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</si>
  <si>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</si>
  <si>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</si>
  <si>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</si>
  <si>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</si>
  <si>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</si>
  <si>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</si>
  <si>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</si>
  <si>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</si>
  <si>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</si>
  <si>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</si>
  <si>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</si>
  <si>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</si>
  <si>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</si>
  <si>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</si>
  <si>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</si>
  <si>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</si>
  <si>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</si>
  <si>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</si>
  <si>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</si>
  <si>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</si>
  <si>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</si>
  <si>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</si>
  <si>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</si>
  <si>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</si>
  <si>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</si>
  <si>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</si>
  <si>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</si>
  <si>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</si>
  <si>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</si>
  <si>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</si>
  <si>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</si>
  <si>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</si>
  <si>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</si>
  <si>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</si>
  <si>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</si>
  <si>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</si>
  <si>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</si>
  <si>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</si>
  <si>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</si>
  <si>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</si>
  <si>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</si>
  <si>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</si>
  <si>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</si>
  <si>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</si>
  <si>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</si>
  <si>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</si>
  <si>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</si>
  <si>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</si>
  <si>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</si>
  <si>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</si>
  <si>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</si>
  <si>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</si>
  <si>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</si>
  <si>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</si>
  <si>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</si>
  <si>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</si>
  <si>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</si>
  <si>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</si>
  <si>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</si>
  <si>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</si>
  <si>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</si>
  <si>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</si>
  <si>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</si>
  <si>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</si>
  <si>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</si>
  <si>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</si>
  <si>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</si>
  <si>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</si>
  <si>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</si>
  <si>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</si>
  <si>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</si>
  <si>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</si>
  <si>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</si>
  <si>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</si>
  <si>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</si>
  <si>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</si>
  <si>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</si>
  <si>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</si>
  <si>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</si>
  <si>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</si>
  <si>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</si>
  <si>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</si>
  <si>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</si>
  <si>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</si>
  <si>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</si>
  <si>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</si>
  <si>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</si>
  <si>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</si>
  <si>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</si>
  <si>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</si>
  <si>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</si>
  <si>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</si>
  <si>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</si>
  <si>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</si>
  <si>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</si>
  <si>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</si>
  <si>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</si>
  <si>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</si>
  <si>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</si>
  <si>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</si>
  <si>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</si>
  <si>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</si>
  <si>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</si>
  <si>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</si>
  <si>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</si>
  <si>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</si>
  <si>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</si>
  <si>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</si>
  <si>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</si>
  <si>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</si>
  <si>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</si>
  <si>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</si>
  <si>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</si>
  <si>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</si>
  <si>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</si>
  <si>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</si>
  <si>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</si>
  <si>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</si>
  <si>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</si>
  <si>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</si>
  <si>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</si>
  <si>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</si>
  <si>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</si>
  <si>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</si>
  <si>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</si>
  <si>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</si>
  <si>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</si>
  <si>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</si>
  <si>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</si>
  <si>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</si>
  <si>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</si>
  <si>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</si>
  <si>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</si>
  <si>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</si>
  <si>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</si>
  <si>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</si>
  <si>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</si>
  <si>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</si>
  <si>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</si>
  <si>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</si>
  <si>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</si>
  <si>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</si>
  <si>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</si>
  <si>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</si>
  <si>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</si>
  <si>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</si>
  <si>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</si>
  <si>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</si>
  <si>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</si>
  <si>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</si>
  <si>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</si>
  <si>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</si>
  <si>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</si>
  <si>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</si>
  <si>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</si>
  <si>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</si>
  <si>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</si>
  <si>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</si>
  <si>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</si>
  <si>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</si>
  <si>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</si>
  <si>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</si>
  <si>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</si>
  <si>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</si>
  <si>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</si>
  <si>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</si>
  <si>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</si>
  <si>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</si>
  <si>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</si>
  <si>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</si>
  <si>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</si>
  <si>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</si>
  <si>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</si>
  <si>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</si>
  <si>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</si>
  <si>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</si>
  <si>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</si>
  <si>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</si>
  <si>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</si>
  <si>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</si>
  <si>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</si>
  <si>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</si>
  <si>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</si>
  <si>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</si>
  <si>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</si>
  <si>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</si>
  <si>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</si>
  <si>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</si>
  <si>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</si>
  <si>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</si>
  <si>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</si>
  <si>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</si>
  <si>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</si>
  <si>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</si>
  <si>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</si>
  <si>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</si>
  <si>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</si>
  <si>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</si>
  <si>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</si>
  <si>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</si>
  <si>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</si>
  <si>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</si>
  <si>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</si>
  <si>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</si>
  <si>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</si>
  <si>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</si>
  <si>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</si>
  <si>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</si>
  <si>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</si>
  <si>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</si>
  <si>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</si>
  <si>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</si>
  <si>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</si>
  <si>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</si>
  <si>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</si>
  <si>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</si>
  <si>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</si>
  <si>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</si>
  <si>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</si>
  <si>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</si>
  <si>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</si>
  <si>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</si>
  <si>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</si>
  <si>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</si>
  <si>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</si>
  <si>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</si>
  <si>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</si>
  <si>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</si>
  <si>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</si>
  <si>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</si>
  <si>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</si>
  <si>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</si>
  <si>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</si>
  <si>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</si>
  <si>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</si>
  <si>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</si>
  <si>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</si>
  <si>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</si>
  <si>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</si>
  <si>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</si>
  <si>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</si>
  <si>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</si>
  <si>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</si>
  <si>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</si>
  <si>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</si>
  <si>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</si>
  <si>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</si>
  <si>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</si>
  <si>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</si>
  <si>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</si>
  <si>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</si>
  <si>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</si>
  <si>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</si>
  <si>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</si>
  <si>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</si>
  <si>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</si>
  <si>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</si>
  <si>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</si>
  <si>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</si>
  <si>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</si>
  <si>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</si>
  <si>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</si>
  <si>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</si>
  <si>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</si>
  <si>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</si>
  <si>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</si>
  <si>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</si>
  <si>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</si>
  <si>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</si>
  <si>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</si>
  <si>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</si>
  <si>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</si>
  <si>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</si>
  <si>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</si>
  <si>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</si>
  <si>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</si>
  <si>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</si>
  <si>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</si>
  <si>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</si>
  <si>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</si>
  <si>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</si>
  <si>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</si>
  <si>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</si>
  <si>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</si>
  <si>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</si>
  <si>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</si>
  <si>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</si>
  <si>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</si>
  <si>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</si>
  <si>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</si>
  <si>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</si>
  <si>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</si>
  <si>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</si>
  <si>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</si>
  <si>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</si>
  <si>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</si>
  <si>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</si>
  <si>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</si>
  <si>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</si>
  <si>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</si>
  <si>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</si>
  <si>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</si>
  <si>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</si>
  <si>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</si>
  <si>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</si>
  <si>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</si>
  <si>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</si>
  <si>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</si>
  <si>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</si>
  <si>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</si>
  <si>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</si>
  <si>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</si>
  <si>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</si>
  <si>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</si>
  <si>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</si>
  <si>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</si>
  <si>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</si>
  <si>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</si>
  <si>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</si>
  <si>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</si>
  <si>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</si>
  <si>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</si>
  <si>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</si>
  <si>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</si>
  <si>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</si>
  <si>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</si>
  <si>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</si>
  <si>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</si>
  <si>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</si>
  <si>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</si>
  <si>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</si>
  <si>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</si>
  <si>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</si>
  <si>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</si>
  <si>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</si>
  <si>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</si>
  <si>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</si>
  <si>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</si>
  <si>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</si>
  <si>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</si>
  <si>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</si>
  <si>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</si>
  <si>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</si>
  <si>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</si>
  <si>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</si>
  <si>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</si>
  <si>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</si>
  <si>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</si>
  <si>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</si>
  <si>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</si>
  <si>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</si>
  <si>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</si>
  <si>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</si>
  <si>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</si>
  <si>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</si>
  <si>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</si>
  <si>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</si>
  <si>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</si>
  <si>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</si>
  <si>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</si>
  <si>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</si>
  <si>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</si>
  <si>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</si>
  <si>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</si>
  <si>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</si>
  <si>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</si>
  <si>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</si>
  <si>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</si>
  <si>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</si>
  <si>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</si>
  <si>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</si>
  <si>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</si>
  <si>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</si>
  <si>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</si>
  <si>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</si>
  <si>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</si>
  <si>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</si>
  <si>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</si>
  <si>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</si>
  <si>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</si>
  <si>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</si>
  <si>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</si>
  <si>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</si>
  <si>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</si>
  <si>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</si>
  <si>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</si>
  <si>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</si>
  <si>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</si>
  <si>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</si>
  <si>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</si>
  <si>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</si>
  <si>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</si>
  <si>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</si>
  <si>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</si>
  <si>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</si>
  <si>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</si>
  <si>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</si>
  <si>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</si>
  <si>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</si>
  <si>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</si>
  <si>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</si>
  <si>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</si>
  <si>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</si>
  <si>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</si>
  <si>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</si>
  <si>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</si>
  <si>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</si>
  <si>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</si>
  <si>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</si>
  <si>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</si>
  <si>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</si>
  <si>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</si>
  <si>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</si>
  <si>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</si>
  <si>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</si>
  <si>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</si>
  <si>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</si>
  <si>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</si>
  <si>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</si>
  <si>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</si>
  <si>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</si>
  <si>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</si>
  <si>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</si>
  <si>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</si>
  <si>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</si>
  <si>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</si>
  <si>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</si>
  <si>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</si>
  <si>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</si>
  <si>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</si>
  <si>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</si>
  <si>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</si>
  <si>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</si>
  <si>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</si>
  <si>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</si>
  <si>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</si>
  <si>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</si>
  <si>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</si>
  <si>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</si>
  <si>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</si>
  <si>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</si>
  <si>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</si>
  <si>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</si>
  <si>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</si>
  <si>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</si>
  <si>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</si>
  <si>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</si>
  <si>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</si>
  <si>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</si>
  <si>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</si>
  <si>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</si>
  <si>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</si>
  <si>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</si>
  <si>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</si>
  <si>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</si>
  <si>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</si>
  <si>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</si>
  <si>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</si>
  <si>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</si>
  <si>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</si>
  <si>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</si>
  <si>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</si>
  <si>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</si>
  <si>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</si>
  <si>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</si>
  <si>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</si>
  <si>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</si>
  <si>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</si>
  <si>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</si>
  <si>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</si>
  <si>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</si>
  <si>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</si>
  <si>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</si>
  <si>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</si>
  <si>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</si>
  <si>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</si>
  <si>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</si>
  <si>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</si>
  <si>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</si>
  <si>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</si>
  <si>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</si>
  <si>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</si>
  <si>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</si>
  <si>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</si>
  <si>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</si>
  <si>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</si>
  <si>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</si>
  <si>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</si>
  <si>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</si>
  <si>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</si>
  <si>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</si>
  <si>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</si>
  <si>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</si>
  <si>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</si>
  <si>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</si>
  <si>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</si>
  <si>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</si>
  <si>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</si>
  <si>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</si>
  <si>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</si>
  <si>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</si>
  <si>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</si>
  <si>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</si>
  <si>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</si>
  <si>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</si>
  <si>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</si>
  <si>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</si>
  <si>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</si>
  <si>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</si>
  <si>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</si>
  <si>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</si>
  <si>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</si>
  <si>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</si>
  <si>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</si>
  <si>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</si>
  <si>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</si>
  <si>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</si>
  <si>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</si>
  <si>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</si>
  <si>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</si>
  <si>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</si>
  <si>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</si>
  <si>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</si>
  <si>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</si>
  <si>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</si>
  <si>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</si>
  <si>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</si>
  <si>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</si>
  <si>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</si>
  <si>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</si>
  <si>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</si>
  <si>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</si>
  <si>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</si>
  <si>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</si>
  <si>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</si>
  <si>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</si>
  <si>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</si>
  <si>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</si>
  <si>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</si>
  <si>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</si>
  <si>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</si>
  <si>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</si>
  <si>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</si>
  <si>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</si>
  <si>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</si>
  <si>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</si>
  <si>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</si>
  <si>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</si>
  <si>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</si>
  <si>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</si>
  <si>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</si>
  <si>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</si>
  <si>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</si>
  <si>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</si>
  <si>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</si>
  <si>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</si>
  <si>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</si>
  <si>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</si>
  <si>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</si>
  <si>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</si>
  <si>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</si>
  <si>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</si>
  <si>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</si>
  <si>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</si>
  <si>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</si>
  <si>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</si>
  <si>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</si>
  <si>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</si>
  <si>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</si>
  <si>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</si>
  <si>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</si>
  <si>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</si>
  <si>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</si>
  <si>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</si>
  <si>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</si>
  <si>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</si>
  <si>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</si>
  <si>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</si>
  <si>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</si>
  <si>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</si>
  <si>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</si>
  <si>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</si>
  <si>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</si>
  <si>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</si>
  <si>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</si>
  <si>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</si>
  <si>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</si>
  <si>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</si>
  <si>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</si>
  <si>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</si>
  <si>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</si>
  <si>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</si>
  <si>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</si>
  <si>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</si>
  <si>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</si>
  <si>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</si>
  <si>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</si>
  <si>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</si>
  <si>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</si>
  <si>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</si>
  <si>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</si>
  <si>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</si>
  <si>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</si>
  <si>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</si>
  <si>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</si>
  <si>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</si>
  <si>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</si>
  <si>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</si>
  <si>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</si>
  <si>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</si>
  <si>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</si>
  <si>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</si>
  <si>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</si>
  <si>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</si>
  <si>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</si>
  <si>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</si>
  <si>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</si>
  <si>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</si>
  <si>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</si>
  <si>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</si>
  <si>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</si>
  <si>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</si>
  <si>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</si>
  <si>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</si>
  <si>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</si>
  <si>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</si>
  <si>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</si>
  <si>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</si>
  <si>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</si>
  <si>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</si>
  <si>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</si>
  <si>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</si>
  <si>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</si>
  <si>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</si>
  <si>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</si>
  <si>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</si>
  <si>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</si>
  <si>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</si>
  <si>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</si>
  <si>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</si>
  <si>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</si>
  <si>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</si>
  <si>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</si>
  <si>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</si>
  <si>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</si>
  <si>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</si>
  <si>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</si>
  <si>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</si>
  <si>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</si>
  <si>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</si>
  <si>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</si>
  <si>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</si>
  <si>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</si>
  <si>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</si>
  <si>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</si>
  <si>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</si>
  <si>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</si>
  <si>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</si>
  <si>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</si>
  <si>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</si>
  <si>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</si>
  <si>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</si>
  <si>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</si>
  <si>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</si>
  <si>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</si>
  <si>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</si>
  <si>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</si>
  <si>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</si>
  <si>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</si>
  <si>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</si>
  <si>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</si>
  <si>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</si>
  <si>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</si>
  <si>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</si>
  <si>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</si>
  <si>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</si>
  <si>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</si>
  <si>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</si>
  <si>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</si>
  <si>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</si>
  <si>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</si>
  <si>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</si>
  <si>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</si>
  <si>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</si>
  <si>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</si>
  <si>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</si>
  <si>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</si>
  <si>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</si>
  <si>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</si>
  <si>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</si>
  <si>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</si>
  <si>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</si>
  <si>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</si>
  <si>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</si>
  <si>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</si>
  <si>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</si>
  <si>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</si>
  <si>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</si>
  <si>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</si>
  <si>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</si>
  <si>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</si>
  <si>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</si>
  <si>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</si>
  <si>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</si>
  <si>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</si>
  <si>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</si>
  <si>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</si>
  <si>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</si>
  <si>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</si>
  <si>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</si>
  <si>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</si>
  <si>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</si>
  <si>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</si>
  <si>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</si>
  <si>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</si>
  <si>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</si>
  <si>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</si>
  <si>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</si>
  <si>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</si>
  <si>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</si>
  <si>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</si>
  <si>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</si>
  <si>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</si>
  <si>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</si>
  <si>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</si>
  <si>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</si>
  <si>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</si>
  <si>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</si>
  <si>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</si>
  <si>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</si>
  <si>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</si>
  <si>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</si>
  <si>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</si>
  <si>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</si>
  <si>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</si>
  <si>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</si>
  <si>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</si>
  <si>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</si>
  <si>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</si>
  <si>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</si>
  <si>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</si>
  <si>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</si>
  <si>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</si>
  <si>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</si>
  <si>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</si>
  <si>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</si>
  <si>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</si>
  <si>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</si>
  <si>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</si>
  <si>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</si>
  <si>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</si>
  <si>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</si>
  <si>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</si>
  <si>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</si>
  <si>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</si>
  <si>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</si>
  <si>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</si>
  <si>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</si>
  <si>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</si>
  <si>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</si>
  <si>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</si>
  <si>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</si>
  <si>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</si>
  <si>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</si>
  <si>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</si>
  <si>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</si>
  <si>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</si>
  <si>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</si>
  <si>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</si>
  <si>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</si>
  <si>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</si>
  <si>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</si>
  <si>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</si>
  <si>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</si>
  <si>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</si>
  <si>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</si>
  <si>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</si>
  <si>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</si>
  <si>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</si>
  <si>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</si>
  <si>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</si>
  <si>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</si>
  <si>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</si>
  <si>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</si>
  <si>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</si>
  <si>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</si>
  <si>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</si>
  <si>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</si>
  <si>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</si>
  <si>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</si>
  <si>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</si>
  <si>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</si>
  <si>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</si>
  <si>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</si>
  <si>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</si>
  <si>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</si>
  <si>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</si>
  <si>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</si>
  <si>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</si>
  <si>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</si>
  <si>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</si>
  <si>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</si>
  <si>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</si>
  <si>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</si>
  <si>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</si>
  <si>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</si>
  <si>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</si>
  <si>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</si>
  <si>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</si>
  <si>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</si>
  <si>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</si>
  <si>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</si>
  <si>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</si>
  <si>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</si>
  <si>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</si>
  <si>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</si>
  <si>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</si>
  <si>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</si>
  <si>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</si>
  <si>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</si>
  <si>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</si>
  <si>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</si>
  <si>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</si>
  <si>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</si>
  <si>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</si>
  <si>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</si>
  <si>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</si>
  <si>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</si>
  <si>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</si>
  <si>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</si>
  <si>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</si>
  <si>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</si>
  <si>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</si>
  <si>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</si>
  <si>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</si>
  <si>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</si>
  <si>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</si>
  <si>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</si>
  <si>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</si>
  <si>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</si>
  <si>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</si>
  <si>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</si>
  <si>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</si>
  <si>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</si>
  <si>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</si>
  <si>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</si>
  <si>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</si>
  <si>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</si>
  <si>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</si>
  <si>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</si>
  <si>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</si>
  <si>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</si>
  <si>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</si>
  <si>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</si>
  <si>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</si>
  <si>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</si>
  <si>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</si>
  <si>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</si>
  <si>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</si>
  <si>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</si>
  <si>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</si>
  <si>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</si>
  <si>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</si>
  <si>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</si>
  <si>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</si>
  <si>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</si>
  <si>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</si>
  <si>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</si>
  <si>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</si>
  <si>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</si>
  <si>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</si>
  <si>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</si>
  <si>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</si>
  <si>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</si>
  <si>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</si>
  <si>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</si>
  <si>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</si>
  <si>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</si>
  <si>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</si>
  <si>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</si>
  <si>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</si>
  <si>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</si>
  <si>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</si>
  <si>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</si>
  <si>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</si>
  <si>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</si>
  <si>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</si>
  <si>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</si>
  <si>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</si>
  <si>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</si>
  <si>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</si>
  <si>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</si>
  <si>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</si>
  <si>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</si>
  <si>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</si>
  <si>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</si>
  <si>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</si>
  <si>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</si>
  <si>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</si>
  <si>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</si>
  <si>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</si>
  <si>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</si>
  <si>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</si>
  <si>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</si>
  <si>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</si>
  <si>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</si>
  <si>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</si>
  <si>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</si>
  <si>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</si>
  <si>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</si>
  <si>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</si>
  <si>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</si>
  <si>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</si>
  <si>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</si>
  <si>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</si>
  <si>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</si>
  <si>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</si>
  <si>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</si>
  <si>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</si>
  <si>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</si>
  <si>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</si>
  <si>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</si>
  <si>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</si>
  <si>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</si>
  <si>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</si>
  <si>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</si>
  <si>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</si>
  <si>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</si>
  <si>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</si>
  <si>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</si>
  <si>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</si>
  <si>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</si>
  <si>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</si>
  <si>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</si>
  <si>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</si>
  <si>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</si>
  <si>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</si>
  <si>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</si>
  <si>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</si>
  <si>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</si>
  <si>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</si>
  <si>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</si>
  <si>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</si>
  <si>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</si>
  <si>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</si>
  <si>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</si>
  <si>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</si>
  <si>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</si>
  <si>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</si>
  <si>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</si>
  <si>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</si>
  <si>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</si>
  <si>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</si>
  <si>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</si>
  <si>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</si>
  <si>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</si>
  <si>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</si>
  <si>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</si>
  <si>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</si>
  <si>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</si>
  <si>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</si>
  <si>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</si>
  <si>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</si>
  <si>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</si>
  <si>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</si>
  <si>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</si>
  <si>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</si>
  <si>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</si>
  <si>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</si>
  <si>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</si>
  <si>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</si>
  <si>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</si>
  <si>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</si>
  <si>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</si>
  <si>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</si>
  <si>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</si>
  <si>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</si>
  <si>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</si>
  <si>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</si>
  <si>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</si>
  <si>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</si>
  <si>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</si>
  <si>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</si>
  <si>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</si>
  <si>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</si>
  <si>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</si>
  <si>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</si>
  <si>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</si>
  <si>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</si>
  <si>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</si>
  <si>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</si>
  <si>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</si>
  <si>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</si>
  <si>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</si>
  <si>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</si>
  <si>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</si>
  <si>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</si>
  <si>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</si>
  <si>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</si>
  <si>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</si>
  <si>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</si>
  <si>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</si>
  <si>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</si>
  <si>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</si>
  <si>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</si>
  <si>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</si>
  <si>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</si>
  <si>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</si>
  <si>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</si>
  <si>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</si>
  <si>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</si>
  <si>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</si>
  <si>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</si>
  <si>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</si>
  <si>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</si>
  <si>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</si>
  <si>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</si>
  <si>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</si>
  <si>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</si>
  <si>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</si>
  <si>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</si>
  <si>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</si>
  <si>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</si>
  <si>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</si>
  <si>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</si>
  <si>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</si>
  <si>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</si>
  <si>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</si>
  <si>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</si>
  <si>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</si>
  <si>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</si>
  <si>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</si>
  <si>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</si>
  <si>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</si>
  <si>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</si>
  <si>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</si>
  <si>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</si>
  <si>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</si>
  <si>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</si>
  <si>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</si>
  <si>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</si>
  <si>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</si>
  <si>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</si>
  <si>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</si>
  <si>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</si>
  <si>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</si>
  <si>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</si>
  <si>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</si>
  <si>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</si>
  <si>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</si>
  <si>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</si>
  <si>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</si>
  <si>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</si>
  <si>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</si>
  <si>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</si>
  <si>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</si>
  <si>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</si>
  <si>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</si>
  <si>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</si>
  <si>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</si>
  <si>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</si>
  <si>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</si>
  <si>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</si>
  <si>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</si>
  <si>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</si>
  <si>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</si>
  <si>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</si>
  <si>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</si>
  <si>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</si>
  <si>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</si>
  <si>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</si>
  <si>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</si>
  <si>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</si>
  <si>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</si>
  <si>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</si>
  <si>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</si>
  <si>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</si>
  <si>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</si>
  <si>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</si>
  <si>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</si>
  <si>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</si>
  <si>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</si>
  <si>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</si>
  <si>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</si>
  <si>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</si>
  <si>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</si>
  <si>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</si>
  <si>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</si>
  <si>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</si>
  <si>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</si>
  <si>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</si>
  <si>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</si>
  <si>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</si>
  <si>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</si>
  <si>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</si>
  <si>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</si>
  <si>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</si>
  <si>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</si>
  <si>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</si>
  <si>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</si>
  <si>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</si>
  <si>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</si>
  <si>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</si>
  <si>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</si>
  <si>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</si>
  <si>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</si>
  <si>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</si>
  <si>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</si>
  <si>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</si>
  <si>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</si>
  <si>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</si>
  <si>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</si>
  <si>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</si>
  <si>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</si>
  <si>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</si>
  <si>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</si>
  <si>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</si>
  <si>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</si>
  <si>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</si>
  <si>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</si>
  <si>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</si>
  <si>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</si>
  <si>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</si>
  <si>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</si>
  <si>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</si>
  <si>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</si>
  <si>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</si>
  <si>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</si>
  <si>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</si>
  <si>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</si>
  <si>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</si>
  <si>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</si>
  <si>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</si>
  <si>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</si>
  <si>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</si>
  <si>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</si>
  <si>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</si>
  <si>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</si>
  <si>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</si>
  <si>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</si>
  <si>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</si>
  <si>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</si>
  <si>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</si>
  <si>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</si>
  <si>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</si>
  <si>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</si>
  <si>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</si>
  <si>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</si>
  <si>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</si>
  <si>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</si>
  <si>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</si>
  <si>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</si>
  <si>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</si>
  <si>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</si>
  <si>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</si>
  <si>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</si>
  <si>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</si>
  <si>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</si>
  <si>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</si>
  <si>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</si>
  <si>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</si>
  <si>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</si>
  <si>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</si>
  <si>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</si>
  <si>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</si>
  <si>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</si>
  <si>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</si>
  <si>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</si>
  <si>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</si>
  <si>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</si>
  <si>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</si>
  <si>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</si>
  <si>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</si>
  <si>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</si>
  <si>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</si>
  <si>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</si>
  <si>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</si>
  <si>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</si>
  <si>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</si>
  <si>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</si>
  <si>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</si>
  <si>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</si>
  <si>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</si>
  <si>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</si>
  <si>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</si>
  <si>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</si>
  <si>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</si>
  <si>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</si>
  <si>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</si>
  <si>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</si>
  <si>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</si>
  <si>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</si>
  <si>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</si>
  <si>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</si>
  <si>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</si>
  <si>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</si>
  <si>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</si>
  <si>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</si>
  <si>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</si>
  <si>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</si>
  <si>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</si>
  <si>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</si>
  <si>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</si>
  <si>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</si>
  <si>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</si>
  <si>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</si>
  <si>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</si>
  <si>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</si>
  <si>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</si>
  <si>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</si>
  <si>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</si>
  <si>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</si>
  <si>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</si>
  <si>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</si>
  <si>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</si>
  <si>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</si>
  <si>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</si>
  <si>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</si>
  <si>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</si>
  <si>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</si>
  <si>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</si>
  <si>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</si>
  <si>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</si>
  <si>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</si>
  <si>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</si>
  <si>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</si>
  <si>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</si>
  <si>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</si>
  <si>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</si>
  <si>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</si>
  <si>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</si>
  <si>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</si>
  <si>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</si>
  <si>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</si>
  <si>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</si>
  <si>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</si>
  <si>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</si>
  <si>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</si>
  <si>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</si>
  <si>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</si>
  <si>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</si>
  <si>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</si>
  <si>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</si>
  <si>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</si>
  <si>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</si>
  <si>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</si>
  <si>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</si>
  <si>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</si>
  <si>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</si>
  <si>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</si>
  <si>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</si>
  <si>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</si>
  <si>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</si>
  <si>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</si>
  <si>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</si>
  <si>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</si>
  <si>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</si>
  <si>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</si>
  <si>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</si>
  <si>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</si>
  <si>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</si>
  <si>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</si>
  <si>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</si>
  <si>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</si>
  <si>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</si>
  <si>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</si>
  <si>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</si>
  <si>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</si>
  <si>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</si>
  <si>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</si>
  <si>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</si>
  <si>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</si>
  <si>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</si>
  <si>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</si>
  <si>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</si>
  <si>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</si>
  <si>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</si>
  <si>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</si>
  <si>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</si>
  <si>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</si>
  <si>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</si>
  <si>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</si>
  <si>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</si>
  <si>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</si>
  <si>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</si>
  <si>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</si>
  <si>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</si>
  <si>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</si>
  <si>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</si>
  <si>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</si>
  <si>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</si>
  <si>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</si>
  <si>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</si>
  <si>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</si>
  <si>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</si>
  <si>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</si>
  <si>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</si>
  <si>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</si>
  <si>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</si>
  <si>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</si>
  <si>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</si>
  <si>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</si>
  <si>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</si>
  <si>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</si>
  <si>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</si>
  <si>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</si>
  <si>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</si>
  <si>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</si>
  <si>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</si>
  <si>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</si>
  <si>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</si>
  <si>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</si>
  <si>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</si>
  <si>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</si>
  <si>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</si>
  <si>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</si>
  <si>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</si>
  <si>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</si>
  <si>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</si>
  <si>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</si>
  <si>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</si>
  <si>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</si>
  <si>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</si>
  <si>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</si>
  <si>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</si>
  <si>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</si>
  <si>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</si>
  <si>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</si>
  <si>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</si>
  <si>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</si>
  <si>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</si>
  <si>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</si>
  <si>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</si>
  <si>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</si>
  <si>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</si>
  <si>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</si>
  <si>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</si>
  <si>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</si>
  <si>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</si>
  <si>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</si>
  <si>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</si>
  <si>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</si>
  <si>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</si>
  <si>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</si>
  <si>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</si>
  <si>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</si>
  <si>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</si>
  <si>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</si>
  <si>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</si>
  <si>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</si>
  <si>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</si>
  <si>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</si>
  <si>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</si>
  <si>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</si>
  <si>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</si>
  <si>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</si>
  <si>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</si>
  <si>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</si>
  <si>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</si>
  <si>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</si>
  <si>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</si>
  <si>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</si>
  <si>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</si>
  <si>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</si>
  <si>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</si>
  <si>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</si>
  <si>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</si>
  <si>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</si>
  <si>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</si>
  <si>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</si>
  <si>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</si>
  <si>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</si>
  <si>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</si>
  <si>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</si>
  <si>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</si>
  <si>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</si>
  <si>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</si>
  <si>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</si>
  <si>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</si>
  <si>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</si>
  <si>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</si>
  <si>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</si>
  <si>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</si>
  <si>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</si>
  <si>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</si>
  <si>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</si>
  <si>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</si>
  <si>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</si>
  <si>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</si>
  <si>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</si>
  <si>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</si>
  <si>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</si>
  <si>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</si>
  <si>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</si>
  <si>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</si>
  <si>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</si>
  <si>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</si>
  <si>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</si>
  <si>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</si>
  <si>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</si>
  <si>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</si>
  <si>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</si>
  <si>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</si>
  <si>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</si>
  <si>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</si>
  <si>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</si>
  <si>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</si>
  <si>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</si>
  <si>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</si>
  <si>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</si>
  <si>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</si>
  <si>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</si>
  <si>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</si>
  <si>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</si>
  <si>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</si>
  <si>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</si>
  <si>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</si>
  <si>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</si>
  <si>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</si>
  <si>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</si>
  <si>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</si>
  <si>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</si>
  <si>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</si>
  <si>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</si>
  <si>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</si>
  <si>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</si>
  <si>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</si>
  <si>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</si>
  <si>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</si>
  <si>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</si>
  <si>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</si>
  <si>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</si>
  <si>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</si>
  <si>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</si>
  <si>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</si>
  <si>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</si>
  <si>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</si>
  <si>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</si>
  <si>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</si>
  <si>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</si>
  <si>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</si>
  <si>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</si>
  <si>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</si>
  <si>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</si>
  <si>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</si>
  <si>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</si>
  <si>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</si>
  <si>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</si>
  <si>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</si>
  <si>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</si>
  <si>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</si>
  <si>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</si>
  <si>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</si>
  <si>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</si>
  <si>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</si>
  <si>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</si>
  <si>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</si>
  <si>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</si>
  <si>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</si>
  <si>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</si>
  <si>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</si>
  <si>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</si>
  <si>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</si>
  <si>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</si>
  <si>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</si>
  <si>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</si>
  <si>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</si>
  <si>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</si>
  <si>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</si>
  <si>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</si>
  <si>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</si>
  <si>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</si>
  <si>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</si>
  <si>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</si>
  <si>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</si>
  <si>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</si>
  <si>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</si>
  <si>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</si>
  <si>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</si>
  <si>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</si>
  <si>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</si>
  <si>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</si>
  <si>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</si>
  <si>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</si>
  <si>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</si>
  <si>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</si>
  <si>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</si>
  <si>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</si>
  <si>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</si>
  <si>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</si>
  <si>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</si>
  <si>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</si>
  <si>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</si>
  <si>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</si>
  <si>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</si>
  <si>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</si>
  <si>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</si>
  <si>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</si>
  <si>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</si>
  <si>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</si>
  <si>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</si>
  <si>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</si>
  <si>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</si>
  <si>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</si>
  <si>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</si>
  <si>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</si>
  <si>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</si>
  <si>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</si>
  <si>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</si>
  <si>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</si>
  <si>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</si>
  <si>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</si>
  <si>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</si>
  <si>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</si>
  <si>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</si>
  <si>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</si>
  <si>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</si>
  <si>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</si>
  <si>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</si>
  <si>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</si>
  <si>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</si>
  <si>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</si>
  <si>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</si>
  <si>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</si>
  <si>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</si>
  <si>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</si>
  <si>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</si>
  <si>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</si>
  <si>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</si>
  <si>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</si>
  <si>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</si>
  <si>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</si>
  <si>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</si>
  <si>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</si>
  <si>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</si>
  <si>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</si>
  <si>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</si>
  <si>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</si>
  <si>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</si>
  <si>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</si>
  <si>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</si>
  <si>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</si>
  <si>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</si>
  <si>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</si>
  <si>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</si>
  <si>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</si>
  <si>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</si>
  <si>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</si>
  <si>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</si>
  <si>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</si>
  <si>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</si>
  <si>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</si>
  <si>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</si>
  <si>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</si>
  <si>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</si>
  <si>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</si>
  <si>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</si>
  <si>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</si>
  <si>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</si>
  <si>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</si>
  <si>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</si>
  <si>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</si>
  <si>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</si>
  <si>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</si>
  <si>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</si>
  <si>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</si>
  <si>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</si>
  <si>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</si>
  <si>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</si>
  <si>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</si>
  <si>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</si>
  <si>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</si>
  <si>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</si>
  <si>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</si>
  <si>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</si>
  <si>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</si>
  <si>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</si>
  <si>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</si>
  <si>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</si>
  <si>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</si>
  <si>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</si>
  <si>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</si>
  <si>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</si>
  <si>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</si>
  <si>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</si>
  <si>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</si>
  <si>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</si>
  <si>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</si>
  <si>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</si>
  <si>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</si>
  <si>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</si>
  <si>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</si>
  <si>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</si>
  <si>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</si>
  <si>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</si>
  <si>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</si>
  <si>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</si>
  <si>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</si>
  <si>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</si>
  <si>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</si>
  <si>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</si>
  <si>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</si>
  <si>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</si>
  <si>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</si>
  <si>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</si>
  <si>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</si>
  <si>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</si>
  <si>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</si>
  <si>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</si>
  <si>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</si>
  <si>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</si>
  <si>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</si>
  <si>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</si>
  <si>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</si>
  <si>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</si>
  <si>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</si>
  <si>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</si>
  <si>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</si>
  <si>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</si>
  <si>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</si>
  <si>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</si>
  <si>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</si>
  <si>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</si>
  <si>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</si>
  <si>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</si>
  <si>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</si>
  <si>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</si>
  <si>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</si>
  <si>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</si>
  <si>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</si>
  <si>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</si>
  <si>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</si>
  <si>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</si>
  <si>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</si>
  <si>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</si>
  <si>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</si>
  <si>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</si>
  <si>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</si>
  <si>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</si>
  <si>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</si>
  <si>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</si>
  <si>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</si>
  <si>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</si>
  <si>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</si>
  <si>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</si>
  <si>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</si>
  <si>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</si>
  <si>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</si>
  <si>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</si>
  <si>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</si>
  <si>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</si>
  <si>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</si>
  <si>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</si>
  <si>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</si>
  <si>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</si>
  <si>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</si>
  <si>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</si>
  <si>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</si>
  <si>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</si>
  <si>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</si>
  <si>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</si>
  <si>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</si>
  <si>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</si>
  <si>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</si>
  <si>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</si>
  <si>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</si>
  <si>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</si>
  <si>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</si>
  <si>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</si>
  <si>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</si>
  <si>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</si>
  <si>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</si>
  <si>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</si>
  <si>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</si>
  <si>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</si>
  <si>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</si>
  <si>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</si>
  <si>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</si>
  <si>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</si>
  <si>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</si>
  <si>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</si>
  <si>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</si>
  <si>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</si>
  <si>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</si>
  <si>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</si>
  <si>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</si>
  <si>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</si>
  <si>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</si>
  <si>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</si>
  <si>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</si>
  <si>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</si>
  <si>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</si>
  <si>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</si>
  <si>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</si>
  <si>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</si>
  <si>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</si>
  <si>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</si>
  <si>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</si>
  <si>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</si>
  <si>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</si>
  <si>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</si>
  <si>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</si>
  <si>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</si>
  <si>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</si>
  <si>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</si>
  <si>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</si>
  <si>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</si>
  <si>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</si>
  <si>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</si>
  <si>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</si>
  <si>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</si>
  <si>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</si>
  <si>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</si>
  <si>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</si>
  <si>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</si>
  <si>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</si>
  <si>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</si>
  <si>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</si>
  <si>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</si>
  <si>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</si>
  <si>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</si>
  <si>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</si>
  <si>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</si>
  <si>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</si>
  <si>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</si>
  <si>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</si>
  <si>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</si>
  <si>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</si>
  <si>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</si>
  <si>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</si>
  <si>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</si>
  <si>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</si>
  <si>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</si>
  <si>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</si>
  <si>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</si>
  <si>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</si>
  <si>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</si>
  <si>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</si>
  <si>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</si>
  <si>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</si>
  <si>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</si>
  <si>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</si>
  <si>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</si>
  <si>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</si>
  <si>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</si>
  <si>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</si>
  <si>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</si>
  <si>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</si>
  <si>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</si>
  <si>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</si>
  <si>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</si>
  <si>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</si>
  <si>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</si>
  <si>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</si>
  <si>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</si>
  <si>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</si>
  <si>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</si>
  <si>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</si>
  <si>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</si>
  <si>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</si>
  <si>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</si>
  <si>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</si>
  <si>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</si>
  <si>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</si>
  <si>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</si>
  <si>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</si>
  <si>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</si>
  <si>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</si>
  <si>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</si>
  <si>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</si>
  <si>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</si>
  <si>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</si>
  <si>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</si>
  <si>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</si>
  <si>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</si>
  <si>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</si>
  <si>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</si>
  <si>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</si>
  <si>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</si>
  <si>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</si>
  <si>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</si>
  <si>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</si>
  <si>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</si>
  <si>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</si>
  <si>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</si>
  <si>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</si>
  <si>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</si>
  <si>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</si>
  <si>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</si>
  <si>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</si>
  <si>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</si>
  <si>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</si>
  <si>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</si>
  <si>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</si>
  <si>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</si>
  <si>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</si>
  <si>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</si>
  <si>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</si>
  <si>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</si>
  <si>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</si>
  <si>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</si>
  <si>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</si>
  <si>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</si>
  <si>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</si>
  <si>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</si>
  <si>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</si>
  <si>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</si>
  <si>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</si>
  <si>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</si>
  <si>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</si>
  <si>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</si>
  <si>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</si>
  <si>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</si>
  <si>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</si>
  <si>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</si>
  <si>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</si>
  <si>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</si>
  <si>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</si>
  <si>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</si>
  <si>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</si>
  <si>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</si>
  <si>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</si>
  <si>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</si>
  <si>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</si>
  <si>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</si>
  <si>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</si>
  <si>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</si>
  <si>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</si>
  <si>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</si>
  <si>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</si>
  <si>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</si>
  <si>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</si>
  <si>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</si>
  <si>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</si>
  <si>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</si>
  <si>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</si>
  <si>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</si>
  <si>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</si>
  <si>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</si>
  <si>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</si>
  <si>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</si>
  <si>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</si>
  <si>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</si>
  <si>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</si>
  <si>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</si>
  <si>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</si>
  <si>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</si>
  <si>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</si>
  <si>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</si>
  <si>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</si>
  <si>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</si>
  <si>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</si>
  <si>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</si>
  <si>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</si>
  <si>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</si>
  <si>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</si>
  <si>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</si>
  <si>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</si>
  <si>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</si>
  <si>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</si>
  <si>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</si>
  <si>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</si>
  <si>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</si>
  <si>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</si>
  <si>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</si>
  <si>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</si>
  <si>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</si>
  <si>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</si>
  <si>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</si>
  <si>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</si>
  <si>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</si>
  <si>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</si>
  <si>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</si>
  <si>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</si>
  <si>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</si>
  <si>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</si>
  <si>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</si>
  <si>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</si>
  <si>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</si>
  <si>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</si>
  <si>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</si>
  <si>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</si>
  <si>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</si>
  <si>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</si>
  <si>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</si>
  <si>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</si>
  <si>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</si>
  <si>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</si>
  <si>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</si>
  <si>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</si>
  <si>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</si>
  <si>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</si>
  <si>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</si>
  <si>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</si>
  <si>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</si>
  <si>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</si>
  <si>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</si>
  <si>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</si>
  <si>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</si>
  <si>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</si>
  <si>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</si>
  <si>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</si>
  <si>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</si>
  <si>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</si>
  <si>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</si>
  <si>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</si>
  <si>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</si>
  <si>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</si>
  <si>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</si>
  <si>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</si>
  <si>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</si>
  <si>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</si>
  <si>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</si>
  <si>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</si>
  <si>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</si>
  <si>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</si>
  <si>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</si>
  <si>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</si>
  <si>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</si>
  <si>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</si>
  <si>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</si>
  <si>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</si>
  <si>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</si>
  <si>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</si>
  <si>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</si>
  <si>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</si>
  <si>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</si>
  <si>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</si>
  <si>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</si>
  <si>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</si>
  <si>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</si>
  <si>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</si>
  <si>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</si>
  <si>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</si>
  <si>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</si>
  <si>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</si>
  <si>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</si>
  <si>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</si>
  <si>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</si>
  <si>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</si>
  <si>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</si>
  <si>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</si>
  <si>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</si>
  <si>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</si>
  <si>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</si>
  <si>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</si>
  <si>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</si>
  <si>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</si>
  <si>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</si>
  <si>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</si>
  <si>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</si>
  <si>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</si>
  <si>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</si>
  <si>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</si>
  <si>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</si>
  <si>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</si>
  <si>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</si>
  <si>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</si>
  <si>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</si>
  <si>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</si>
  <si>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</si>
  <si>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</si>
  <si>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</si>
  <si>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</si>
  <si>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</si>
  <si>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</si>
  <si>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</si>
  <si>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</si>
  <si>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</si>
  <si>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</si>
  <si>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</si>
  <si>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</si>
  <si>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</si>
  <si>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</si>
  <si>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</si>
  <si>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</si>
  <si>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</si>
  <si>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</si>
  <si>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</si>
  <si>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</si>
  <si>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</si>
  <si>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</si>
  <si>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</si>
  <si>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</si>
  <si>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</si>
  <si>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</si>
  <si>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</si>
  <si>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</si>
  <si>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</si>
  <si>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</si>
  <si>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</si>
  <si>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</si>
  <si>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</si>
  <si>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</si>
  <si>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</si>
  <si>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</si>
  <si>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</si>
  <si>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</si>
  <si>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</si>
  <si>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</si>
  <si>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</si>
  <si>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</si>
  <si>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</si>
  <si>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</si>
  <si>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</si>
  <si>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</si>
  <si>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</si>
  <si>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</si>
  <si>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</si>
  <si>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</si>
  <si>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</si>
  <si>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</si>
  <si>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</si>
  <si>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</si>
  <si>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</si>
  <si>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</si>
  <si>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</si>
  <si>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</si>
  <si>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</si>
  <si>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</si>
  <si>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</si>
  <si>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</si>
  <si>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</si>
  <si>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</si>
  <si>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</si>
  <si>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</si>
  <si>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</si>
  <si>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</si>
  <si>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</si>
  <si>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</si>
  <si>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</si>
  <si>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</si>
  <si>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</si>
  <si>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</si>
  <si>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</si>
  <si>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</si>
  <si>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</si>
  <si>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</si>
  <si>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</si>
  <si>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</si>
  <si>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</si>
  <si>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</si>
  <si>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</si>
  <si>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</si>
  <si>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</si>
  <si>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</si>
  <si>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</si>
  <si>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</si>
  <si>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</si>
  <si>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</si>
  <si>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</si>
  <si>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</si>
  <si>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</si>
  <si>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</si>
  <si>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</si>
  <si>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</si>
  <si>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</si>
  <si>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</si>
  <si>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</si>
  <si>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</si>
  <si>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</si>
  <si>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</si>
  <si>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</si>
  <si>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</si>
  <si>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</si>
  <si>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</si>
  <si>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</si>
  <si>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</si>
  <si>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</si>
  <si>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</si>
  <si>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</si>
  <si>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</si>
  <si>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</si>
  <si>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</si>
  <si>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</si>
  <si>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</si>
  <si>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</si>
  <si>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</si>
  <si>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</si>
  <si>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</si>
  <si>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</si>
  <si>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</si>
  <si>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</si>
  <si>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</si>
  <si>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</si>
  <si>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</si>
  <si>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</si>
  <si>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</si>
  <si>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</si>
  <si>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</si>
  <si>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</si>
  <si>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</si>
  <si>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</si>
  <si>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</si>
  <si>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</si>
  <si>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</si>
  <si>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</si>
  <si>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</si>
  <si>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</si>
  <si>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</si>
  <si>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</si>
  <si>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</si>
  <si>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</si>
  <si>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</si>
  <si>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</si>
  <si>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</si>
  <si>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</si>
  <si>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</si>
  <si>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</si>
  <si>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</si>
  <si>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</si>
  <si>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</si>
  <si>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</si>
  <si>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</si>
  <si>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</si>
  <si>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</si>
  <si>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</si>
  <si>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</si>
  <si>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</si>
  <si>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</si>
  <si>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</si>
  <si>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</si>
  <si>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</si>
  <si>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</si>
  <si>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</si>
  <si>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</si>
  <si>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</si>
  <si>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</si>
  <si>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</si>
  <si>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</si>
  <si>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</si>
  <si>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</si>
  <si>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</si>
  <si>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</si>
  <si>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</si>
  <si>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</si>
  <si>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</si>
  <si>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</si>
  <si>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</si>
  <si>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</si>
  <si>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</si>
  <si>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</si>
  <si>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</si>
  <si>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</si>
  <si>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</si>
  <si>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</si>
  <si>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</si>
  <si>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</si>
  <si>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</si>
  <si>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</si>
  <si>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</si>
  <si>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</si>
  <si>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</si>
  <si>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</si>
  <si>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</si>
  <si>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</si>
  <si>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</si>
  <si>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</si>
  <si>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</si>
  <si>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</si>
  <si>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</si>
  <si>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</si>
  <si>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</si>
  <si>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</si>
  <si>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</si>
  <si>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</si>
  <si>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</si>
  <si>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</si>
  <si>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</si>
  <si>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</si>
  <si>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</si>
  <si>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</si>
  <si>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</si>
  <si>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</si>
  <si>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</si>
  <si>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</si>
  <si>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</si>
  <si>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</si>
  <si>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</si>
  <si>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</si>
  <si>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</si>
  <si>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</si>
  <si>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</si>
  <si>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</si>
  <si>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</si>
  <si>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</si>
  <si>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</si>
  <si>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</si>
  <si>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</si>
  <si>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</si>
  <si>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</si>
  <si>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</si>
  <si>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</si>
  <si>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</si>
  <si>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</si>
  <si>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</si>
  <si>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</si>
  <si>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</si>
  <si>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</si>
  <si>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</si>
  <si>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</si>
  <si>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</si>
  <si>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</si>
  <si>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</si>
  <si>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</si>
  <si>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</si>
  <si>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</si>
  <si>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</si>
  <si>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</si>
  <si>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</si>
  <si>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</si>
  <si>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</si>
  <si>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</si>
  <si>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</si>
  <si>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</si>
  <si>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</si>
  <si>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</si>
  <si>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</si>
  <si>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</si>
  <si>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</si>
  <si>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</si>
  <si>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</si>
  <si>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</si>
  <si>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</si>
  <si>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</si>
  <si>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</si>
  <si>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</si>
  <si>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</si>
  <si>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</si>
  <si>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</si>
  <si>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</si>
  <si>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</si>
  <si>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</si>
  <si>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</si>
  <si>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</si>
  <si>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</si>
  <si>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</si>
  <si>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</si>
  <si>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</si>
  <si>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</si>
  <si>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</si>
  <si>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</si>
  <si>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</si>
  <si>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</si>
  <si>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</si>
  <si>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</si>
  <si>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</si>
  <si>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</si>
  <si>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</si>
  <si>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</si>
  <si>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</si>
  <si>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</si>
  <si>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</si>
  <si>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</si>
  <si>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</si>
  <si>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</si>
  <si>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</si>
  <si>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</si>
  <si>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</si>
  <si>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</si>
  <si>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</si>
  <si>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</si>
  <si>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</si>
  <si>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</si>
  <si>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</si>
  <si>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</si>
  <si>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</si>
  <si>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</si>
  <si>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</si>
  <si>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</si>
  <si>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</si>
  <si>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</si>
  <si>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</si>
  <si>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</si>
  <si>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</si>
  <si>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</si>
  <si>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</si>
  <si>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</si>
  <si>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</si>
  <si>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</si>
  <si>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</si>
  <si>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</si>
  <si>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</si>
  <si>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</si>
  <si>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</si>
  <si>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</si>
  <si>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</si>
  <si>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</si>
  <si>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</si>
  <si>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</si>
  <si>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</si>
  <si>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</si>
  <si>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</si>
  <si>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</si>
  <si>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</si>
  <si>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</si>
  <si>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</si>
  <si>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</si>
  <si>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</si>
  <si>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</si>
  <si>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</si>
  <si>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</si>
  <si>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</si>
  <si>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</si>
  <si>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</si>
  <si>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</si>
  <si>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</si>
  <si>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</si>
  <si>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</si>
  <si>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</si>
  <si>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</si>
  <si>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</si>
  <si>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</si>
  <si>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</si>
  <si>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</si>
  <si>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</si>
  <si>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</si>
  <si>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</si>
  <si>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</si>
  <si>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</si>
  <si>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</si>
  <si>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</si>
  <si>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</si>
  <si>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</si>
  <si>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</si>
  <si>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</si>
  <si>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</si>
  <si>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</si>
  <si>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</si>
  <si>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</si>
  <si>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</si>
  <si>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</si>
  <si>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</si>
  <si>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</si>
  <si>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</si>
  <si>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</si>
  <si>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</si>
  <si>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</si>
  <si>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</si>
  <si>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</si>
  <si>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</si>
  <si>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</si>
  <si>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</si>
  <si>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</si>
  <si>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</si>
  <si>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</si>
  <si>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</si>
  <si>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</si>
  <si>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</si>
  <si>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</si>
  <si>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</si>
  <si>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</si>
  <si>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</si>
  <si>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</si>
  <si>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</si>
  <si>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</si>
  <si>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</si>
  <si>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</si>
  <si>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</si>
  <si>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</si>
  <si>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</si>
  <si>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</si>
  <si>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</si>
  <si>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</si>
  <si>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</si>
  <si>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</si>
  <si>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</si>
  <si>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</si>
  <si>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</si>
  <si>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</si>
  <si>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</si>
  <si>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</si>
  <si>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</si>
  <si>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</si>
  <si>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</si>
  <si>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</si>
  <si>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</si>
  <si>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</si>
  <si>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</si>
  <si>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</si>
  <si>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</si>
  <si>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</si>
  <si>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</si>
  <si>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</si>
  <si>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</si>
  <si>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</si>
  <si>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</si>
  <si>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</si>
  <si>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</si>
  <si>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</si>
  <si>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</si>
  <si>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</si>
  <si>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</si>
  <si>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</si>
  <si>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</si>
  <si>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</si>
  <si>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</si>
  <si>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</si>
  <si>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</si>
  <si>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</si>
  <si>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</si>
  <si>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</si>
  <si>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</si>
  <si>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</si>
  <si>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</si>
  <si>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</si>
  <si>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</si>
  <si>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</si>
  <si>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</si>
  <si>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</si>
  <si>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</si>
  <si>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</si>
  <si>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</si>
  <si>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</si>
  <si>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</si>
  <si>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</si>
  <si>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</si>
  <si>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</si>
  <si>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</si>
  <si>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</si>
  <si>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</si>
  <si>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</si>
  <si>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</si>
  <si>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</si>
  <si>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</si>
  <si>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</si>
  <si>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</si>
  <si>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</si>
  <si>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</si>
  <si>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</si>
  <si>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</si>
  <si>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</si>
  <si>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</si>
  <si>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</si>
  <si>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</si>
  <si>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</si>
  <si>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</si>
  <si>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</si>
  <si>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</si>
  <si>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</si>
  <si>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</si>
  <si>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</si>
  <si>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</si>
  <si>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</si>
  <si>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</si>
  <si>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</si>
  <si>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</si>
  <si>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</si>
  <si>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</si>
  <si>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</si>
  <si>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</si>
  <si>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</si>
  <si>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</si>
  <si>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</si>
  <si>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</si>
  <si>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</si>
  <si>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</si>
  <si>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</si>
  <si>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</si>
  <si>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</si>
  <si>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</si>
  <si>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</si>
  <si>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</si>
  <si>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</si>
  <si>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</si>
  <si>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</si>
  <si>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</si>
  <si>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</si>
  <si>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</si>
  <si>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</si>
  <si>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</si>
  <si>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</si>
  <si>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</si>
  <si>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</si>
  <si>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</si>
  <si>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</si>
  <si>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</si>
  <si>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</si>
  <si>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</si>
  <si>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</si>
  <si>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</si>
  <si>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</si>
  <si>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</si>
  <si>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</si>
  <si>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</si>
  <si>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</si>
  <si>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</si>
  <si>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</si>
  <si>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</si>
  <si>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</si>
  <si>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</si>
  <si>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</si>
  <si>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</si>
  <si>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</si>
  <si>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</si>
  <si>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</si>
  <si>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</si>
  <si>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</si>
  <si>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</si>
  <si>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</si>
  <si>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</si>
  <si>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</si>
  <si>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</si>
  <si>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</si>
  <si>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</si>
  <si>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</si>
  <si>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</si>
  <si>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</si>
  <si>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</si>
  <si>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</si>
  <si>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</si>
  <si>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</si>
  <si>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</si>
  <si>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</si>
  <si>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</si>
  <si>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</si>
  <si>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</si>
  <si>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</si>
  <si>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</si>
  <si>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</si>
  <si>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</si>
  <si>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</si>
  <si>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</si>
  <si>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</si>
  <si>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</si>
  <si>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</si>
  <si>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</si>
  <si>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</si>
  <si>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</si>
  <si>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</si>
  <si>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</si>
  <si>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</si>
  <si>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</si>
  <si>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</si>
  <si>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</si>
  <si>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</si>
  <si>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</si>
  <si>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</si>
  <si>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</si>
  <si>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</si>
  <si>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</si>
  <si>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</si>
  <si>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</si>
  <si>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</si>
  <si>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</si>
  <si>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</si>
  <si>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</si>
  <si>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</si>
  <si>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</si>
  <si>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</si>
  <si>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</si>
  <si>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</si>
  <si>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</si>
  <si>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</si>
  <si>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</si>
  <si>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</si>
  <si>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</si>
  <si>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</si>
  <si>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</si>
  <si>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</si>
  <si>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</si>
  <si>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</si>
  <si>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</si>
  <si>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</si>
  <si>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</si>
  <si>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</si>
  <si>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</si>
  <si>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</si>
  <si>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</si>
  <si>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</si>
  <si>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</si>
  <si>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</si>
  <si>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</si>
  <si>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</si>
  <si>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</si>
  <si>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</si>
  <si>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</si>
  <si>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</si>
  <si>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</si>
  <si>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</si>
  <si>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</si>
  <si>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</si>
  <si>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</si>
  <si>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</si>
  <si>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</si>
  <si>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</si>
  <si>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</si>
  <si>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</si>
  <si>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</si>
  <si>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</si>
  <si>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</si>
  <si>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</si>
  <si>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</si>
  <si>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</si>
  <si>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</si>
  <si>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</si>
  <si>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</si>
  <si>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</si>
  <si>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</si>
  <si>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</si>
  <si>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</si>
  <si>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</si>
  <si>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</si>
  <si>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</si>
  <si>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</si>
  <si>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</si>
  <si>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</si>
  <si>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</si>
  <si>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</si>
  <si>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</si>
  <si>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</si>
  <si>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</si>
  <si>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</si>
  <si>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</si>
  <si>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</si>
  <si>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</si>
  <si>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</si>
  <si>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</si>
  <si>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</si>
  <si>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</si>
  <si>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</si>
  <si>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</si>
  <si>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</si>
  <si>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</si>
  <si>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</si>
  <si>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</si>
  <si>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</si>
  <si>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</si>
  <si>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</si>
  <si>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</si>
  <si>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</si>
  <si>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</si>
  <si>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</si>
  <si>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</si>
  <si>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</si>
  <si>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</si>
  <si>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</si>
  <si>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</si>
  <si>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</si>
  <si>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</si>
  <si>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</si>
  <si>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</si>
  <si>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</si>
  <si>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</si>
  <si>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</si>
  <si>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</si>
  <si>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</si>
  <si>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</si>
  <si>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</si>
  <si>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</si>
  <si>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</si>
  <si>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</si>
  <si>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</si>
  <si>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</si>
  <si>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</si>
  <si>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</si>
  <si>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</si>
  <si>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</si>
  <si>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</si>
  <si>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</si>
  <si>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</si>
  <si>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</si>
  <si>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</si>
  <si>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</si>
  <si>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</si>
  <si>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</si>
  <si>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</si>
  <si>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</si>
  <si>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</si>
  <si>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</si>
  <si>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</si>
  <si>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</si>
  <si>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</si>
  <si>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</si>
  <si>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</si>
  <si>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</si>
  <si>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</si>
  <si>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</si>
  <si>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</si>
  <si>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</si>
  <si>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</si>
  <si>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</si>
  <si>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</si>
  <si>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</si>
  <si>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</si>
  <si>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</si>
  <si>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</si>
  <si>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</si>
  <si>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</si>
  <si>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</si>
  <si>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</si>
  <si>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</si>
  <si>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</si>
  <si>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</si>
  <si>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</si>
  <si>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</si>
  <si>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</si>
  <si>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</si>
  <si>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</si>
  <si>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</si>
  <si>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</si>
  <si>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</si>
  <si>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</si>
  <si>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</si>
  <si>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</si>
  <si>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</si>
  <si>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</si>
  <si>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</si>
  <si>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</si>
  <si>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</si>
  <si>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</si>
  <si>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</si>
  <si>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</si>
  <si>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</si>
  <si>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</si>
  <si>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</si>
  <si>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</si>
  <si>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</si>
  <si>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</si>
  <si>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</si>
  <si>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</si>
  <si>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</si>
  <si>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</si>
  <si>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</si>
  <si>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</si>
  <si>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</si>
  <si>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</si>
  <si>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</si>
  <si>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</si>
  <si>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</si>
  <si>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</si>
  <si>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</si>
  <si>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</si>
  <si>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</si>
  <si>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</si>
  <si>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</si>
  <si>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</si>
  <si>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</si>
  <si>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</si>
  <si>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</si>
  <si>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</si>
  <si>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</si>
  <si>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</si>
  <si>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</si>
  <si>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</si>
  <si>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</si>
  <si>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</si>
  <si>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</si>
  <si>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</si>
  <si>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</si>
  <si>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</si>
  <si>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</si>
  <si>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</si>
  <si>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</si>
  <si>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</si>
  <si>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</si>
  <si>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</si>
  <si>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</si>
  <si>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</si>
  <si>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</si>
  <si>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</si>
  <si>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</si>
  <si>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</si>
  <si>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</si>
  <si>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</si>
  <si>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</si>
  <si>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</si>
  <si>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</si>
  <si>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</si>
  <si>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</si>
  <si>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</si>
  <si>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</si>
  <si>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</si>
  <si>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</si>
  <si>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</si>
  <si>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</si>
  <si>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</si>
  <si>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</si>
  <si>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</si>
  <si>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</si>
  <si>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</si>
  <si>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</si>
  <si>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</si>
  <si>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</si>
  <si>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</si>
  <si>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</si>
  <si>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</si>
  <si>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</si>
  <si>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</si>
  <si>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</si>
  <si>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</si>
  <si>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</si>
  <si>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</si>
  <si>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</si>
  <si>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</si>
  <si>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</si>
  <si>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</si>
  <si>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</si>
  <si>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</si>
  <si>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</si>
  <si>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</si>
  <si>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</si>
  <si>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</si>
  <si>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</si>
  <si>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</si>
  <si>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</si>
  <si>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</si>
  <si>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</si>
  <si>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</si>
  <si>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</si>
  <si>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</si>
  <si>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</si>
  <si>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</si>
  <si>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</si>
  <si>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</si>
  <si>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</si>
  <si>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</si>
  <si>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</si>
  <si>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</si>
  <si>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</si>
  <si>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</si>
  <si>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</si>
  <si>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</si>
  <si>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</si>
  <si>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</si>
  <si>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</si>
  <si>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</si>
  <si>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</si>
  <si>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</si>
  <si>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</si>
  <si>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</si>
  <si>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</si>
  <si>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</si>
  <si>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</si>
  <si>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</si>
  <si>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</si>
  <si>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</si>
  <si>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</si>
  <si>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</si>
  <si>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</si>
  <si>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</si>
  <si>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</si>
  <si>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</si>
  <si>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</si>
  <si>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</si>
  <si>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</si>
  <si>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</si>
  <si>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</si>
  <si>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</si>
  <si>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</si>
  <si>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</si>
  <si>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</si>
  <si>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</si>
  <si>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</si>
  <si>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</si>
  <si>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</si>
  <si>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</si>
  <si>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</si>
  <si>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</si>
  <si>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</si>
  <si>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</si>
  <si>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</si>
  <si>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</si>
  <si>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</si>
  <si>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</si>
  <si>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</si>
  <si>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</si>
  <si>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</si>
  <si>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</si>
  <si>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</si>
  <si>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</si>
  <si>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</si>
  <si>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</si>
  <si>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</si>
  <si>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</si>
  <si>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</si>
  <si>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</si>
  <si>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</si>
  <si>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</si>
  <si>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</si>
  <si>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</si>
  <si>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</si>
  <si>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</si>
  <si>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</si>
  <si>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</si>
  <si>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</si>
  <si>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</si>
  <si>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</si>
  <si>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</si>
  <si>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</si>
  <si>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</si>
  <si>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</si>
  <si>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</si>
  <si>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</si>
  <si>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</si>
  <si>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</si>
  <si>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</si>
  <si>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</si>
  <si>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</si>
  <si>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</si>
  <si>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</si>
  <si>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</si>
  <si>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</si>
  <si>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</si>
  <si>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</si>
  <si>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</si>
  <si>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</si>
  <si>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</si>
  <si>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</si>
  <si>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</si>
  <si>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</si>
  <si>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</si>
  <si>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</si>
  <si>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</si>
  <si>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</si>
  <si>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</si>
  <si>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</si>
  <si>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</si>
  <si>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</si>
  <si>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</si>
  <si>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</si>
  <si>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</si>
  <si>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</si>
  <si>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</si>
  <si>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</si>
  <si>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</si>
  <si>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</si>
  <si>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</si>
  <si>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</si>
  <si>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</si>
  <si>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</si>
  <si>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</si>
  <si>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</si>
  <si>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</si>
  <si>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</si>
  <si>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</si>
  <si>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</si>
  <si>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</si>
  <si>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</si>
  <si>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</si>
  <si>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</si>
  <si>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</si>
  <si>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</si>
  <si>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</si>
  <si>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</si>
  <si>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</si>
  <si>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</si>
  <si>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</si>
  <si>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</si>
  <si>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</si>
  <si>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</si>
  <si>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</si>
  <si>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</si>
  <si>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</si>
  <si>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</si>
  <si>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</si>
  <si>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</si>
  <si>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</si>
  <si>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</si>
  <si>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</si>
  <si>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</si>
  <si>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</si>
  <si>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</si>
  <si>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</si>
  <si>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</si>
  <si>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</si>
  <si>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</si>
  <si>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</si>
  <si>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</si>
  <si>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</si>
  <si>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</si>
  <si>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</si>
  <si>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</si>
  <si>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</si>
  <si>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</si>
  <si>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</si>
  <si>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</si>
  <si>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</si>
  <si>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</si>
  <si>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</si>
  <si>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</si>
  <si>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</si>
  <si>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</si>
  <si>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</si>
  <si>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</si>
  <si>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</si>
  <si>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</si>
  <si>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</si>
  <si>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</si>
  <si>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</si>
  <si>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</si>
  <si>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</si>
  <si>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</si>
  <si>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</si>
  <si>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</si>
  <si>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</si>
  <si>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</si>
  <si>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</si>
  <si>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</si>
  <si>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</si>
  <si>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</si>
  <si>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</si>
  <si>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</si>
  <si>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</si>
  <si>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</si>
  <si>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</si>
  <si>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</si>
  <si>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</si>
  <si>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</si>
  <si>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</si>
  <si>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</si>
  <si>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</si>
  <si>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</si>
  <si>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</si>
  <si>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</si>
  <si>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</si>
  <si>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</si>
  <si>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</si>
  <si>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</si>
  <si>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</si>
  <si>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</si>
  <si>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</si>
  <si>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</si>
  <si>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</si>
  <si>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</si>
  <si>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</si>
  <si>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</si>
  <si>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</si>
  <si>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</si>
  <si>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</si>
  <si>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</si>
  <si>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</si>
  <si>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</si>
  <si>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</si>
  <si>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</si>
  <si>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</si>
  <si>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</si>
  <si>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</si>
  <si>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</si>
  <si>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</si>
  <si>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</si>
  <si>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</si>
  <si>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</si>
  <si>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</si>
  <si>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</si>
  <si>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</si>
  <si>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</si>
  <si>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</si>
  <si>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</si>
  <si>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</si>
  <si>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</si>
  <si>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</si>
  <si>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</si>
  <si>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</si>
  <si>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</si>
  <si>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</si>
  <si>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</si>
  <si>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</si>
  <si>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</si>
  <si>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</si>
  <si>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</si>
  <si>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</si>
  <si>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</si>
  <si>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</si>
  <si>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</si>
  <si>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</si>
  <si>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</si>
  <si>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</si>
  <si>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</si>
  <si>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</si>
  <si>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</si>
  <si>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</si>
  <si>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</si>
  <si>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</si>
  <si>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</si>
  <si>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</si>
  <si>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</si>
  <si>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</si>
  <si>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</si>
  <si>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</si>
  <si>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</si>
  <si>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</si>
  <si>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</si>
  <si>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</si>
  <si>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</si>
  <si>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</si>
  <si>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</si>
  <si>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</si>
  <si>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</si>
  <si>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</si>
  <si>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</si>
  <si>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</si>
  <si>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</si>
  <si>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</si>
  <si>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</si>
  <si>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</si>
  <si>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</si>
  <si>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</si>
  <si>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</si>
  <si>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</si>
  <si>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</si>
  <si>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</si>
  <si>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</si>
  <si>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</si>
  <si>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</si>
  <si>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</si>
  <si>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</si>
  <si>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</si>
  <si>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</si>
  <si>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</si>
  <si>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</si>
  <si>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</si>
  <si>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</si>
  <si>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</si>
  <si>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</si>
  <si>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</si>
  <si>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</si>
  <si>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</si>
  <si>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</si>
  <si>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</si>
  <si>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</si>
  <si>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</si>
  <si>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</si>
  <si>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</si>
  <si>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</si>
  <si>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</si>
  <si>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</si>
  <si>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</si>
  <si>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</si>
  <si>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</si>
  <si>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</si>
  <si>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</si>
  <si>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</si>
  <si>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</si>
  <si>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</si>
  <si>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</si>
  <si>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</si>
  <si>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</si>
  <si>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</si>
  <si>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</si>
  <si>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</si>
  <si>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</si>
  <si>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</si>
  <si>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</si>
  <si>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</si>
  <si>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</si>
  <si>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</si>
  <si>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</si>
  <si>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</si>
  <si>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</si>
  <si>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</si>
  <si>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</si>
  <si>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</si>
  <si>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</si>
  <si>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</si>
  <si>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</si>
  <si>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</si>
  <si>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</si>
  <si>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</si>
  <si>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</si>
  <si>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</si>
  <si>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</si>
  <si>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</si>
  <si>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</si>
  <si>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</si>
  <si>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</si>
  <si>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</si>
  <si>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</si>
  <si>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</si>
  <si>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</si>
  <si>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</si>
  <si>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</si>
  <si>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</si>
  <si>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</si>
  <si>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</si>
  <si>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</si>
  <si>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</si>
  <si>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</si>
  <si>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</si>
  <si>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</si>
  <si>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</si>
  <si>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</si>
  <si>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</si>
  <si>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</si>
  <si>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</si>
  <si>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</si>
  <si>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</si>
  <si>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</si>
  <si>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</si>
  <si>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</si>
  <si>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</si>
  <si>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</si>
  <si>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</si>
  <si>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</si>
  <si>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</si>
  <si>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</si>
  <si>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</si>
  <si>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</si>
  <si>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</si>
  <si>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</si>
  <si>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</si>
  <si>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</si>
  <si>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</si>
  <si>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</si>
  <si>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</si>
  <si>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</si>
  <si>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</si>
  <si>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</si>
  <si>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</si>
  <si>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</si>
  <si>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</si>
  <si>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</si>
  <si>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</si>
  <si>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</si>
  <si>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</si>
  <si>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</si>
  <si>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</si>
  <si>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</si>
  <si>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</si>
  <si>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</si>
  <si>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</si>
  <si>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</si>
  <si>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</si>
  <si>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</si>
  <si>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</si>
  <si>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</si>
  <si>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</si>
  <si>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</si>
  <si>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</si>
  <si>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</si>
  <si>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</si>
  <si>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</si>
  <si>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</si>
  <si>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</si>
  <si>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</si>
  <si>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</si>
  <si>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</si>
  <si>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</si>
  <si>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</si>
  <si>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</si>
  <si>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</si>
  <si>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</si>
  <si>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</si>
  <si>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</si>
  <si>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</si>
  <si>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</si>
  <si>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</si>
  <si>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</si>
  <si>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</si>
  <si>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</si>
  <si>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</si>
  <si>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</si>
  <si>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</si>
  <si>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</si>
  <si>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</si>
  <si>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</si>
  <si>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</si>
  <si>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</si>
  <si>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</si>
  <si>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</si>
  <si>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</si>
  <si>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</si>
  <si>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</si>
  <si>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</si>
  <si>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</si>
  <si>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</si>
  <si>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</si>
  <si>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</si>
  <si>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</si>
  <si>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</si>
  <si>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</si>
  <si>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</si>
  <si>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</si>
  <si>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</si>
  <si>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</si>
  <si>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</si>
  <si>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</si>
  <si>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</si>
  <si>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</si>
  <si>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</si>
  <si>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</si>
  <si>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</si>
  <si>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</si>
  <si>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</si>
  <si>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</si>
  <si>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</si>
  <si>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</si>
  <si>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</si>
  <si>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</si>
  <si>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</si>
  <si>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</si>
  <si>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</si>
  <si>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</si>
  <si>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</si>
  <si>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</si>
  <si>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</si>
  <si>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</si>
  <si>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</si>
  <si>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</si>
  <si>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</si>
  <si>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</si>
  <si>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</si>
  <si>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</si>
  <si>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</si>
  <si>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</si>
  <si>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</si>
  <si>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</si>
  <si>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</si>
  <si>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</si>
  <si>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</si>
  <si>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</si>
  <si>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</si>
  <si>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</si>
  <si>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</si>
  <si>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</si>
  <si>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</si>
  <si>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</si>
  <si>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</si>
  <si>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</si>
  <si>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</si>
  <si>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</si>
  <si>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</si>
  <si>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</si>
  <si>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</si>
  <si>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</si>
  <si>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</si>
  <si>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</si>
  <si>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</si>
  <si>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</si>
  <si>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</si>
  <si>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</si>
  <si>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</si>
  <si>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</si>
  <si>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</si>
  <si>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</si>
  <si>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</si>
  <si>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</si>
  <si>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</si>
  <si>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</si>
  <si>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</si>
  <si>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</si>
  <si>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</si>
  <si>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</si>
  <si>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</si>
  <si>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</si>
  <si>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</si>
  <si>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</si>
  <si>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</si>
  <si>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</si>
  <si>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</si>
  <si>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</si>
  <si>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</si>
  <si>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</si>
  <si>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</si>
  <si>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</si>
  <si>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</si>
  <si>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</si>
  <si>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</si>
  <si>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</si>
  <si>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</si>
  <si>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</si>
  <si>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</si>
  <si>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</si>
  <si>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</si>
  <si>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</si>
  <si>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</si>
  <si>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</si>
  <si>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</si>
  <si>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</si>
  <si>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</si>
  <si>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</si>
  <si>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</si>
  <si>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</si>
  <si>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</si>
  <si>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</si>
  <si>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</si>
  <si>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</si>
  <si>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</si>
  <si>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</si>
  <si>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</si>
  <si>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</si>
  <si>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</si>
  <si>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</si>
  <si>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</si>
  <si>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</si>
  <si>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</si>
  <si>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</si>
  <si>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</si>
  <si>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</si>
  <si>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</si>
  <si>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</si>
  <si>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</si>
  <si>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</si>
  <si>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</si>
  <si>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</si>
  <si>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</si>
  <si>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</si>
  <si>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</si>
  <si>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</si>
  <si>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</si>
  <si>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</si>
  <si>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</si>
  <si>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</si>
  <si>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</si>
  <si>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</si>
  <si>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</si>
  <si>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</si>
  <si>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</si>
  <si>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</si>
  <si>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</si>
  <si>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</si>
  <si>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</si>
  <si>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</si>
  <si>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</si>
  <si>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</si>
  <si>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</si>
  <si>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</si>
  <si>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</si>
  <si>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</si>
  <si>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</si>
  <si>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</si>
  <si>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</si>
  <si>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</si>
  <si>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</si>
  <si>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</si>
  <si>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</si>
  <si>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</si>
  <si>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</si>
  <si>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</si>
  <si>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</si>
  <si>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</si>
  <si>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</si>
  <si>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</si>
  <si>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</si>
  <si>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</si>
  <si>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</si>
  <si>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</si>
  <si>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</si>
  <si>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</si>
  <si>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</si>
  <si>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</si>
  <si>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</si>
  <si>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</si>
  <si>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</si>
  <si>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</si>
  <si>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</si>
  <si>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</si>
  <si>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</si>
  <si>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</si>
  <si>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</si>
  <si>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</si>
  <si>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</si>
  <si>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</si>
  <si>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</si>
  <si>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</si>
  <si>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</si>
  <si>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</si>
  <si>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</si>
  <si>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</si>
  <si>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</si>
  <si>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</si>
  <si>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</si>
  <si>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</si>
  <si>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</si>
  <si>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</si>
  <si>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</si>
  <si>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</si>
  <si>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</si>
  <si>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</si>
  <si>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</si>
  <si>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</si>
  <si>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</si>
  <si>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</si>
  <si>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</si>
  <si>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</si>
  <si>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</si>
  <si>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</si>
  <si>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</si>
  <si>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</si>
  <si>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</si>
  <si>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</si>
  <si>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</si>
  <si>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</si>
  <si>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</si>
  <si>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</si>
  <si>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</si>
  <si>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</si>
  <si>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</si>
  <si>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</si>
  <si>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</si>
  <si>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</si>
  <si>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</si>
  <si>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</si>
  <si>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</si>
  <si>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</si>
  <si>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</si>
  <si>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</si>
  <si>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</si>
  <si>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</si>
  <si>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</si>
  <si>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</si>
  <si>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</si>
  <si>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</si>
  <si>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</si>
  <si>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</si>
  <si>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</si>
  <si>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</si>
  <si>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</si>
  <si>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</si>
  <si>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</si>
  <si>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</si>
  <si>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</si>
  <si>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</si>
  <si>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</si>
  <si>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</si>
  <si>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</si>
  <si>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</si>
  <si>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</si>
  <si>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</si>
  <si>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</si>
  <si>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</si>
  <si>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</si>
  <si>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</si>
  <si>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</si>
  <si>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</si>
  <si>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</si>
  <si>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</si>
  <si>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</si>
  <si>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</si>
  <si>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</si>
  <si>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</si>
  <si>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</si>
  <si>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</si>
  <si>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</si>
  <si>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</si>
  <si>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</si>
  <si>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</si>
  <si>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</si>
  <si>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</si>
  <si>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</si>
  <si>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</si>
  <si>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</si>
  <si>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</si>
  <si>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</si>
  <si>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</si>
  <si>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</si>
  <si>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</si>
  <si>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</si>
  <si>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</si>
  <si>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</si>
  <si>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</si>
  <si>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</si>
  <si>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</si>
  <si>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</si>
  <si>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</si>
  <si>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</si>
  <si>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</si>
  <si>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</si>
  <si>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</si>
  <si>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</si>
  <si>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</si>
  <si>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</si>
  <si>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</si>
  <si>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</si>
  <si>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</si>
  <si>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</si>
  <si>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</si>
  <si>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</si>
  <si>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</si>
  <si>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</si>
  <si>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</si>
  <si>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</si>
  <si>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</si>
  <si>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</si>
  <si>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</si>
  <si>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</si>
  <si>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</si>
  <si>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</si>
  <si>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</si>
  <si>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</si>
  <si>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</si>
  <si>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</si>
  <si>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</si>
  <si>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</si>
  <si>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</si>
  <si>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</si>
  <si>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</si>
  <si>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</si>
  <si>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</si>
  <si>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</si>
  <si>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</si>
  <si>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</si>
  <si>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</si>
  <si>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</si>
  <si>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</si>
  <si>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</si>
  <si>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</si>
  <si>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</si>
  <si>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</si>
  <si>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</si>
  <si>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</si>
  <si>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</si>
  <si>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</si>
  <si>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</si>
  <si>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</si>
  <si>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</si>
  <si>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</si>
  <si>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</si>
  <si>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</si>
  <si>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</si>
  <si>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</si>
  <si>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</si>
  <si>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</si>
  <si>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</si>
  <si>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</si>
  <si>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</si>
  <si>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</si>
  <si>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</si>
  <si>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</si>
  <si>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</si>
  <si>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</si>
  <si>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</si>
  <si>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</si>
  <si>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</si>
  <si>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</si>
  <si>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</si>
  <si>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</si>
  <si>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</si>
  <si>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</si>
  <si>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</si>
  <si>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</si>
  <si>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</si>
  <si>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</si>
  <si>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</si>
  <si>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</si>
  <si>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</si>
  <si>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</si>
  <si>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</si>
  <si>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</si>
  <si>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</si>
  <si>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</si>
  <si>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</si>
  <si>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</si>
  <si>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</si>
  <si>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</si>
  <si>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</si>
  <si>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</si>
  <si>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</si>
  <si>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</si>
  <si>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</si>
  <si>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</si>
  <si>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</si>
  <si>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</si>
  <si>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</si>
  <si>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</si>
  <si>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</si>
  <si>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</si>
  <si>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</si>
  <si>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</si>
  <si>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</si>
  <si>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</si>
  <si>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</si>
  <si>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</si>
  <si>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</si>
  <si>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</si>
  <si>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</si>
  <si>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</si>
  <si>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</si>
  <si>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</si>
  <si>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</si>
  <si>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</si>
  <si>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</si>
  <si>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</si>
  <si>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</si>
  <si>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</si>
  <si>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</si>
  <si>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</si>
  <si>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</si>
  <si>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</si>
  <si>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</si>
  <si>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</si>
  <si>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</si>
  <si>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Gasoil</t>
  </si>
  <si>
    <t>Combustible para Planta Eléctrica</t>
  </si>
  <si>
    <t>Tickets de Gasolina</t>
  </si>
  <si>
    <t>Gas Licuado de Petroleo</t>
  </si>
  <si>
    <t>Llenado de Tanque de Gas de Cocina</t>
  </si>
  <si>
    <t>Aceites, Grasas y Lubricantes</t>
  </si>
  <si>
    <t>Aceites, Grasas, Lubricantes y Anticorrosivos</t>
  </si>
  <si>
    <t>Pinturas, Barnices, Diluyentes para Pintura</t>
  </si>
  <si>
    <t>Pintura, Bases y Acabados</t>
  </si>
  <si>
    <t>Material para Limpieza</t>
  </si>
  <si>
    <t>Suministro de Aseo y Limpieza</t>
  </si>
  <si>
    <t>Utiles de Escritorio, Oficina, Informática y Enseñanza</t>
  </si>
  <si>
    <t>Maquinaria, Suministros y Accesorios de Oficina</t>
  </si>
  <si>
    <t>Accesorio de Oficina y Escritorio</t>
  </si>
  <si>
    <t>Suministro de Oficina</t>
  </si>
  <si>
    <t>Utiles destinado a Actividades Deportivas y Recreativas</t>
  </si>
  <si>
    <t>Articulos Deportivos</t>
  </si>
  <si>
    <t>Utiles de Cocina y Comedor</t>
  </si>
  <si>
    <t>Utiles de Cocina Domésticos</t>
  </si>
  <si>
    <t>Productos Eléctricos y Afines</t>
  </si>
  <si>
    <t>Ferretería</t>
  </si>
  <si>
    <t>Muebles de Oficina y Estantería</t>
  </si>
  <si>
    <t>Muebles de Alojamiento</t>
  </si>
  <si>
    <t>Equipos de Computos</t>
  </si>
  <si>
    <t>Equipo Informático y Accesorios</t>
  </si>
  <si>
    <t>Electrodomésticos</t>
  </si>
  <si>
    <t>Aparatos Electrodomésticos</t>
  </si>
  <si>
    <t>Equipos y Aparatos Audiovisuales</t>
  </si>
  <si>
    <t>Equipos de Audio y Video para presentación y composición</t>
  </si>
  <si>
    <t>Cámara Fotográfica y de Video</t>
  </si>
  <si>
    <t>Equipo de video, filmación y fotografía</t>
  </si>
  <si>
    <t>Equipos de Transporte</t>
  </si>
  <si>
    <t>Componentes y Sistemas de Transporte y otros</t>
  </si>
  <si>
    <t>Llantas y Neumáticos</t>
  </si>
  <si>
    <t>Sistema de Aire Acondicionado</t>
  </si>
  <si>
    <t>Sistema de Aire Acondicionados</t>
  </si>
  <si>
    <t>Programa de Informática</t>
  </si>
  <si>
    <t>Informáticas</t>
  </si>
  <si>
    <t>Libros, Revistas y Periódicos</t>
  </si>
  <si>
    <t>Medios Impresos</t>
  </si>
  <si>
    <t>Especies Timbradas o Valoradas</t>
  </si>
  <si>
    <t>Servicio de Reproducción</t>
  </si>
  <si>
    <t>Productos de Artes Gráficas</t>
  </si>
  <si>
    <t>Diseño Gráfico</t>
  </si>
  <si>
    <t>Acabados Textiles</t>
  </si>
  <si>
    <t>Mantelerías, Paños de Cocina y Toallas</t>
  </si>
  <si>
    <t>Hilados y Telas</t>
  </si>
  <si>
    <t>Uniformes Corporativos</t>
  </si>
  <si>
    <t>Prendas de Vestir</t>
  </si>
  <si>
    <t>Prendas de Vestir, T-Shirt y Gorras</t>
  </si>
  <si>
    <t>Calzados</t>
  </si>
  <si>
    <t>Alimentos y Bebidas para Personas</t>
  </si>
  <si>
    <t>Servicios de Alimentación</t>
  </si>
  <si>
    <t>Articulos de Plástico</t>
  </si>
  <si>
    <t>Premios Literarios, Deportivos y Artisticos</t>
  </si>
  <si>
    <t>Automoviles o Camiones</t>
  </si>
  <si>
    <t>Automoviles o Minibus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</si>
</sst>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1">
      <alignment horizontal="center" vertical="center" wrapText="1"/>
    </xf>
    <xf numFmtId="0" fontId="17" fillId="2" borderId="1">
      <alignment horizontal="center" vertical="center" textRotation="90" wrapText="1"/>
    </xf>
    <xf numFmtId="0" fontId="17" fillId="0" borderId="1">
      <alignment horizontal="left" vertical="center" wrapText="1"/>
    </xf>
    <xf numFmtId="169" fontId="17" fillId="0" borderId="1">
      <alignment horizontal="center" vertical="center"/>
    </xf>
    <xf numFmtId="0" fontId="18" fillId="3" borderId="1">
      <alignment horizontal="left" vertical="center"/>
    </xf>
    <xf numFmtId="0" fontId="18"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left" vertical="center" wrapText="1"/>
    </xf>
    <xf numFmtId="0" fontId="7" fillId="5" borderId="2">
      <alignment horizontal="left" vertical="center"/>
    </xf>
  </cellStyleXfs>
  <cellXfs count="89">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pplyFont="1">
      <alignment horizontal="center" vertical="center" wrapText="1"/>
    </xf>
    <xf numFmtId="0" fontId="17" fillId="0" borderId="1" xfId="41" applyAlignment="1">
      <alignment horizontal="center" vertical="center"/>
    </xf>
    <xf numFmtId="0" fontId="17" fillId="0" borderId="1" xfId="41" applyAlignment="1" applyProtection="1">
      <alignment horizontal="center" vertical="center"/>
      <protection locked="0"/>
    </xf>
    <xf numFmtId="0" fontId="17" fillId="3" borderId="1" xfId="43" applyFont="1" applyAlignment="1">
      <alignment horizontal="center" vertical="center"/>
    </xf>
    <xf numFmtId="0" fontId="7" fillId="5" borderId="2" xfId="45" applyProtection="1">
      <alignment horizontal="center" vertical="center"/>
      <protection locked="0"/>
    </xf>
    <xf numFmtId="0" fontId="7" fillId="5" borderId="2" xfId="47" applyAlignment="1">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Font="1"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0" fontId="20" fillId="0" borderId="1" xfId="41" applyFont="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5" borderId="2" xfId="48" applyProtection="1">
      <alignment horizontal="left" vertical="center"/>
      <protection locked="0"/>
    </xf>
    <xf numFmtId="0" fontId="21"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pplyAlignment="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49">
    <cellStyle name="ArticleBody" xfId="45" xr:uid="{00000000-0005-0000-0000-00002D000000}"/>
    <cellStyle name="ArticleBody_currency" xfId="46" xr:uid="{00000000-0005-0000-0000-00002E000000}"/>
    <cellStyle name="ArticleBody_text" xfId="48"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258">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57"/>
    </tableStyle>
    <tableStyle name="Table Style 2" pivot="0" count="2" xr9:uid="{00000000-0011-0000-FFFF-FFFF01000000}">
      <tableStyleElement type="wholeTable" dxfId="256"/>
      <tableStyleElement type="totalRow" dxfId="255"/>
    </tableStyle>
    <tableStyle name="Table Style 3" pivot="0" count="3" xr9:uid="{00000000-0011-0000-FFFF-FFFF02000000}">
      <tableStyleElement type="lastColumn" dxfId="254"/>
      <tableStyleElement type="firstRowStripe" dxfId="253"/>
      <tableStyleElement type="secondRowStripe" dxfId="252"/>
    </tableStyle>
    <tableStyle name="Table Style 4" pivot="0" count="2" xr9:uid="{00000000-0011-0000-FFFF-FFFF03000000}">
      <tableStyleElement type="firstRowStripe" dxfId="251"/>
      <tableStyleElement type="secondColumnStripe" dxfId="2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2067</xdr:row>
          <xdr:rowOff>0</xdr:rowOff>
        </xdr:from>
        <xdr:to>
          <xdr:col>1</xdr:col>
          <xdr:colOff>457200</xdr:colOff>
          <xdr:row>2068</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311" name="Button 3855" hidden="1">
              <a:extLst>
                <a:ext uri="{63B3BB69-23CF-44E3-9099-C40C66FF867C}">
                  <a14:compatExt spid="_x0000_s23311"/>
                </a:ext>
                <a:ext uri="{FF2B5EF4-FFF2-40B4-BE49-F238E27FC236}">
                  <a16:creationId xmlns:a16="http://schemas.microsoft.com/office/drawing/2014/main" id="{00000000-0008-0000-0100-00000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7660" name="Button 4108"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7717" name="Button 4165"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7745" name="Button 4193" hidden="1">
              <a:extLst>
                <a:ext uri="{63B3BB69-23CF-44E3-9099-C40C66FF867C}">
                  <a14:compatExt spid="_x0000_s27745"/>
                </a:ext>
                <a:ext uri="{FF2B5EF4-FFF2-40B4-BE49-F238E27FC236}">
                  <a16:creationId xmlns:a16="http://schemas.microsoft.com/office/drawing/2014/main" id="{00000000-0008-0000-0100-00006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7746" name="Button 4194" hidden="1">
              <a:extLst>
                <a:ext uri="{63B3BB69-23CF-44E3-9099-C40C66FF867C}">
                  <a14:compatExt spid="_x0000_s27746"/>
                </a:ext>
                <a:ext uri="{FF2B5EF4-FFF2-40B4-BE49-F238E27FC236}">
                  <a16:creationId xmlns:a16="http://schemas.microsoft.com/office/drawing/2014/main" id="{00000000-0008-0000-0100-00006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7747" name="Button 4195" hidden="1">
              <a:extLst>
                <a:ext uri="{63B3BB69-23CF-44E3-9099-C40C66FF867C}">
                  <a14:compatExt spid="_x0000_s27747"/>
                </a:ext>
                <a:ext uri="{FF2B5EF4-FFF2-40B4-BE49-F238E27FC236}">
                  <a16:creationId xmlns:a16="http://schemas.microsoft.com/office/drawing/2014/main" id="{00000000-0008-0000-0100-00006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7842" name="Button 4290"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910" name="Button 4358"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940" name="Button 4388" hidden="1">
              <a:extLst>
                <a:ext uri="{63B3BB69-23CF-44E3-9099-C40C66FF867C}">
                  <a14:compatExt spid="_x0000_s27940"/>
                </a:ext>
                <a:ext uri="{FF2B5EF4-FFF2-40B4-BE49-F238E27FC236}">
                  <a16:creationId xmlns:a16="http://schemas.microsoft.com/office/drawing/2014/main" id="{00000000-0008-0000-0100-00002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941" name="Button 4389"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7942" name="Button 4390"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7951" name="Button 4399"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8018" name="Button 4466"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8020" name="Button 4468"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8111" name="Button 4559" hidden="1">
              <a:extLst>
                <a:ext uri="{63B3BB69-23CF-44E3-9099-C40C66FF867C}">
                  <a14:compatExt spid="_x0000_s28111"/>
                </a:ext>
                <a:ext uri="{FF2B5EF4-FFF2-40B4-BE49-F238E27FC236}">
                  <a16:creationId xmlns:a16="http://schemas.microsoft.com/office/drawing/2014/main" id="{00000000-0008-0000-0100-0000C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8112" name="Button 4560" hidden="1">
              <a:extLst>
                <a:ext uri="{63B3BB69-23CF-44E3-9099-C40C66FF867C}">
                  <a14:compatExt spid="_x0000_s28112"/>
                </a:ext>
                <a:ext uri="{FF2B5EF4-FFF2-40B4-BE49-F238E27FC236}">
                  <a16:creationId xmlns:a16="http://schemas.microsoft.com/office/drawing/2014/main" id="{00000000-0008-0000-0100-0000D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8118" name="Button 4566" hidden="1">
              <a:extLst>
                <a:ext uri="{63B3BB69-23CF-44E3-9099-C40C66FF867C}">
                  <a14:compatExt spid="_x0000_s28118"/>
                </a:ext>
                <a:ext uri="{FF2B5EF4-FFF2-40B4-BE49-F238E27FC236}">
                  <a16:creationId xmlns:a16="http://schemas.microsoft.com/office/drawing/2014/main" id="{00000000-0008-0000-0100-0000D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8138" name="Button 4586"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8139" name="Button 4587"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8140" name="Button 4588"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8158" name="Button 4606" hidden="1">
              <a:extLst>
                <a:ext uri="{63B3BB69-23CF-44E3-9099-C40C66FF867C}">
                  <a14:compatExt spid="_x0000_s28158"/>
                </a:ext>
                <a:ext uri="{FF2B5EF4-FFF2-40B4-BE49-F238E27FC236}">
                  <a16:creationId xmlns:a16="http://schemas.microsoft.com/office/drawing/2014/main" id="{00000000-0008-0000-0100-0000F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8193" name="Button 4641" hidden="1">
              <a:extLst>
                <a:ext uri="{63B3BB69-23CF-44E3-9099-C40C66FF867C}">
                  <a14:compatExt spid="_x0000_s28193"/>
                </a:ext>
                <a:ext uri="{FF2B5EF4-FFF2-40B4-BE49-F238E27FC236}">
                  <a16:creationId xmlns:a16="http://schemas.microsoft.com/office/drawing/2014/main" id="{00000000-0008-0000-0100-00002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8218" name="Button 4666" hidden="1">
              <a:extLst>
                <a:ext uri="{63B3BB69-23CF-44E3-9099-C40C66FF867C}">
                  <a14:compatExt spid="_x0000_s28218"/>
                </a:ext>
                <a:ext uri="{FF2B5EF4-FFF2-40B4-BE49-F238E27FC236}">
                  <a16:creationId xmlns:a16="http://schemas.microsoft.com/office/drawing/2014/main" id="{00000000-0008-0000-0100-00003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8235" name="Button 4683" hidden="1">
              <a:extLst>
                <a:ext uri="{63B3BB69-23CF-44E3-9099-C40C66FF867C}">
                  <a14:compatExt spid="_x0000_s28235"/>
                </a:ext>
                <a:ext uri="{FF2B5EF4-FFF2-40B4-BE49-F238E27FC236}">
                  <a16:creationId xmlns:a16="http://schemas.microsoft.com/office/drawing/2014/main" id="{00000000-0008-0000-0100-00004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8236" name="Button 4684" hidden="1">
              <a:extLst>
                <a:ext uri="{63B3BB69-23CF-44E3-9099-C40C66FF867C}">
                  <a14:compatExt spid="_x0000_s28236"/>
                </a:ext>
                <a:ext uri="{FF2B5EF4-FFF2-40B4-BE49-F238E27FC236}">
                  <a16:creationId xmlns:a16="http://schemas.microsoft.com/office/drawing/2014/main" id="{00000000-0008-0000-0100-00004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8262" name="Button 4710" hidden="1">
              <a:extLst>
                <a:ext uri="{63B3BB69-23CF-44E3-9099-C40C66FF867C}">
                  <a14:compatExt spid="_x0000_s28262"/>
                </a:ext>
                <a:ext uri="{FF2B5EF4-FFF2-40B4-BE49-F238E27FC236}">
                  <a16:creationId xmlns:a16="http://schemas.microsoft.com/office/drawing/2014/main" id="{00000000-0008-0000-0100-00006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8272" name="Button 4720" hidden="1">
              <a:extLst>
                <a:ext uri="{63B3BB69-23CF-44E3-9099-C40C66FF867C}">
                  <a14:compatExt spid="_x0000_s28272"/>
                </a:ext>
                <a:ext uri="{FF2B5EF4-FFF2-40B4-BE49-F238E27FC236}">
                  <a16:creationId xmlns:a16="http://schemas.microsoft.com/office/drawing/2014/main" id="{00000000-0008-0000-0100-00007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8275" name="Button 4723" hidden="1">
              <a:extLst>
                <a:ext uri="{63B3BB69-23CF-44E3-9099-C40C66FF867C}">
                  <a14:compatExt spid="_x0000_s28275"/>
                </a:ext>
                <a:ext uri="{FF2B5EF4-FFF2-40B4-BE49-F238E27FC236}">
                  <a16:creationId xmlns:a16="http://schemas.microsoft.com/office/drawing/2014/main" id="{00000000-0008-0000-0100-00007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8298" name="Button 4746" hidden="1">
              <a:extLst>
                <a:ext uri="{63B3BB69-23CF-44E3-9099-C40C66FF867C}">
                  <a14:compatExt spid="_x0000_s28298"/>
                </a:ext>
                <a:ext uri="{FF2B5EF4-FFF2-40B4-BE49-F238E27FC236}">
                  <a16:creationId xmlns:a16="http://schemas.microsoft.com/office/drawing/2014/main" id="{00000000-0008-0000-0100-00008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8348" name="Button 4796" hidden="1">
              <a:extLst>
                <a:ext uri="{63B3BB69-23CF-44E3-9099-C40C66FF867C}">
                  <a14:compatExt spid="_x0000_s28348"/>
                </a:ext>
                <a:ext uri="{FF2B5EF4-FFF2-40B4-BE49-F238E27FC236}">
                  <a16:creationId xmlns:a16="http://schemas.microsoft.com/office/drawing/2014/main" id="{00000000-0008-0000-0100-0000B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8349" name="Button 4797" hidden="1">
              <a:extLst>
                <a:ext uri="{63B3BB69-23CF-44E3-9099-C40C66FF867C}">
                  <a14:compatExt spid="_x0000_s28349"/>
                </a:ext>
                <a:ext uri="{FF2B5EF4-FFF2-40B4-BE49-F238E27FC236}">
                  <a16:creationId xmlns:a16="http://schemas.microsoft.com/office/drawing/2014/main" id="{00000000-0008-0000-0100-0000B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8350" name="Button 4798" hidden="1">
              <a:extLst>
                <a:ext uri="{63B3BB69-23CF-44E3-9099-C40C66FF867C}">
                  <a14:compatExt spid="_x0000_s28350"/>
                </a:ext>
                <a:ext uri="{FF2B5EF4-FFF2-40B4-BE49-F238E27FC236}">
                  <a16:creationId xmlns:a16="http://schemas.microsoft.com/office/drawing/2014/main" id="{00000000-0008-0000-0100-0000B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8352" name="Button 4800" hidden="1">
              <a:extLst>
                <a:ext uri="{63B3BB69-23CF-44E3-9099-C40C66FF867C}">
                  <a14:compatExt spid="_x0000_s28352"/>
                </a:ext>
                <a:ext uri="{FF2B5EF4-FFF2-40B4-BE49-F238E27FC236}">
                  <a16:creationId xmlns:a16="http://schemas.microsoft.com/office/drawing/2014/main" id="{00000000-0008-0000-0100-0000C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8353" name="Button 4801" hidden="1">
              <a:extLst>
                <a:ext uri="{63B3BB69-23CF-44E3-9099-C40C66FF867C}">
                  <a14:compatExt spid="_x0000_s28353"/>
                </a:ext>
                <a:ext uri="{FF2B5EF4-FFF2-40B4-BE49-F238E27FC236}">
                  <a16:creationId xmlns:a16="http://schemas.microsoft.com/office/drawing/2014/main" id="{00000000-0008-0000-0100-0000C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8385" name="Button 4833" hidden="1">
              <a:extLst>
                <a:ext uri="{63B3BB69-23CF-44E3-9099-C40C66FF867C}">
                  <a14:compatExt spid="_x0000_s28385"/>
                </a:ext>
                <a:ext uri="{FF2B5EF4-FFF2-40B4-BE49-F238E27FC236}">
                  <a16:creationId xmlns:a16="http://schemas.microsoft.com/office/drawing/2014/main" id="{00000000-0008-0000-0100-0000E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8388" name="Button 4836" hidden="1">
              <a:extLst>
                <a:ext uri="{63B3BB69-23CF-44E3-9099-C40C66FF867C}">
                  <a14:compatExt spid="_x0000_s28388"/>
                </a:ext>
                <a:ext uri="{FF2B5EF4-FFF2-40B4-BE49-F238E27FC236}">
                  <a16:creationId xmlns:a16="http://schemas.microsoft.com/office/drawing/2014/main" id="{00000000-0008-0000-0100-0000E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389" name="Button 4837" hidden="1">
              <a:extLst>
                <a:ext uri="{63B3BB69-23CF-44E3-9099-C40C66FF867C}">
                  <a14:compatExt spid="_x0000_s28389"/>
                </a:ext>
                <a:ext uri="{FF2B5EF4-FFF2-40B4-BE49-F238E27FC236}">
                  <a16:creationId xmlns:a16="http://schemas.microsoft.com/office/drawing/2014/main" id="{00000000-0008-0000-0100-0000E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390" name="Button 4838" hidden="1">
              <a:extLst>
                <a:ext uri="{63B3BB69-23CF-44E3-9099-C40C66FF867C}">
                  <a14:compatExt spid="_x0000_s28390"/>
                </a:ext>
                <a:ext uri="{FF2B5EF4-FFF2-40B4-BE49-F238E27FC236}">
                  <a16:creationId xmlns:a16="http://schemas.microsoft.com/office/drawing/2014/main" id="{00000000-0008-0000-0100-0000E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409" name="Button 4857" hidden="1">
              <a:extLst>
                <a:ext uri="{63B3BB69-23CF-44E3-9099-C40C66FF867C}">
                  <a14:compatExt spid="_x0000_s28409"/>
                </a:ext>
                <a:ext uri="{FF2B5EF4-FFF2-40B4-BE49-F238E27FC236}">
                  <a16:creationId xmlns:a16="http://schemas.microsoft.com/office/drawing/2014/main" id="{00000000-0008-0000-0100-0000F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410" name="Button 4858" hidden="1">
              <a:extLst>
                <a:ext uri="{63B3BB69-23CF-44E3-9099-C40C66FF867C}">
                  <a14:compatExt spid="_x0000_s28410"/>
                </a:ext>
                <a:ext uri="{FF2B5EF4-FFF2-40B4-BE49-F238E27FC236}">
                  <a16:creationId xmlns:a16="http://schemas.microsoft.com/office/drawing/2014/main" id="{00000000-0008-0000-0100-0000F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411" name="Button 4859" hidden="1">
              <a:extLst>
                <a:ext uri="{63B3BB69-23CF-44E3-9099-C40C66FF867C}">
                  <a14:compatExt spid="_x0000_s28411"/>
                </a:ext>
                <a:ext uri="{FF2B5EF4-FFF2-40B4-BE49-F238E27FC236}">
                  <a16:creationId xmlns:a16="http://schemas.microsoft.com/office/drawing/2014/main" id="{00000000-0008-0000-0100-0000F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442" name="Button 4890" hidden="1">
              <a:extLst>
                <a:ext uri="{63B3BB69-23CF-44E3-9099-C40C66FF867C}">
                  <a14:compatExt spid="_x0000_s28442"/>
                </a:ext>
                <a:ext uri="{FF2B5EF4-FFF2-40B4-BE49-F238E27FC236}">
                  <a16:creationId xmlns:a16="http://schemas.microsoft.com/office/drawing/2014/main" id="{00000000-0008-0000-0100-00001A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472" name="Button 4920" hidden="1">
              <a:extLst>
                <a:ext uri="{63B3BB69-23CF-44E3-9099-C40C66FF867C}">
                  <a14:compatExt spid="_x0000_s28472"/>
                </a:ext>
                <a:ext uri="{FF2B5EF4-FFF2-40B4-BE49-F238E27FC236}">
                  <a16:creationId xmlns:a16="http://schemas.microsoft.com/office/drawing/2014/main" id="{00000000-0008-0000-0100-00003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498" name="Button 4946" hidden="1">
              <a:extLst>
                <a:ext uri="{63B3BB69-23CF-44E3-9099-C40C66FF867C}">
                  <a14:compatExt spid="_x0000_s28498"/>
                </a:ext>
                <a:ext uri="{FF2B5EF4-FFF2-40B4-BE49-F238E27FC236}">
                  <a16:creationId xmlns:a16="http://schemas.microsoft.com/office/drawing/2014/main" id="{00000000-0008-0000-0100-00005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517" name="Button 4965" hidden="1">
              <a:extLst>
                <a:ext uri="{63B3BB69-23CF-44E3-9099-C40C66FF867C}">
                  <a14:compatExt spid="_x0000_s28517"/>
                </a:ext>
                <a:ext uri="{FF2B5EF4-FFF2-40B4-BE49-F238E27FC236}">
                  <a16:creationId xmlns:a16="http://schemas.microsoft.com/office/drawing/2014/main" id="{00000000-0008-0000-0100-00006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8518" name="Button 4966" hidden="1">
              <a:extLst>
                <a:ext uri="{63B3BB69-23CF-44E3-9099-C40C66FF867C}">
                  <a14:compatExt spid="_x0000_s28518"/>
                </a:ext>
                <a:ext uri="{FF2B5EF4-FFF2-40B4-BE49-F238E27FC236}">
                  <a16:creationId xmlns:a16="http://schemas.microsoft.com/office/drawing/2014/main" id="{00000000-0008-0000-0100-00006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8520" name="Button 4968" hidden="1">
              <a:extLst>
                <a:ext uri="{63B3BB69-23CF-44E3-9099-C40C66FF867C}">
                  <a14:compatExt spid="_x0000_s28520"/>
                </a:ext>
                <a:ext uri="{FF2B5EF4-FFF2-40B4-BE49-F238E27FC236}">
                  <a16:creationId xmlns:a16="http://schemas.microsoft.com/office/drawing/2014/main" id="{00000000-0008-0000-0100-00006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541" name="Button 4989" hidden="1">
              <a:extLst>
                <a:ext uri="{63B3BB69-23CF-44E3-9099-C40C66FF867C}">
                  <a14:compatExt spid="_x0000_s28541"/>
                </a:ext>
                <a:ext uri="{FF2B5EF4-FFF2-40B4-BE49-F238E27FC236}">
                  <a16:creationId xmlns:a16="http://schemas.microsoft.com/office/drawing/2014/main" id="{00000000-0008-0000-0100-00007D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543" name="Button 4991" hidden="1">
              <a:extLst>
                <a:ext uri="{63B3BB69-23CF-44E3-9099-C40C66FF867C}">
                  <a14:compatExt spid="_x0000_s28543"/>
                </a:ext>
                <a:ext uri="{FF2B5EF4-FFF2-40B4-BE49-F238E27FC236}">
                  <a16:creationId xmlns:a16="http://schemas.microsoft.com/office/drawing/2014/main" id="{00000000-0008-0000-0100-00007F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552" name="Button 5000" hidden="1">
              <a:extLst>
                <a:ext uri="{63B3BB69-23CF-44E3-9099-C40C66FF867C}">
                  <a14:compatExt spid="_x0000_s28552"/>
                </a:ext>
                <a:ext uri="{FF2B5EF4-FFF2-40B4-BE49-F238E27FC236}">
                  <a16:creationId xmlns:a16="http://schemas.microsoft.com/office/drawing/2014/main" id="{00000000-0008-0000-0100-00008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554" name="Button 5002" hidden="1">
              <a:extLst>
                <a:ext uri="{63B3BB69-23CF-44E3-9099-C40C66FF867C}">
                  <a14:compatExt spid="_x0000_s28554"/>
                </a:ext>
                <a:ext uri="{FF2B5EF4-FFF2-40B4-BE49-F238E27FC236}">
                  <a16:creationId xmlns:a16="http://schemas.microsoft.com/office/drawing/2014/main" id="{00000000-0008-0000-0100-00008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557" name="Button 5005" hidden="1">
              <a:extLst>
                <a:ext uri="{63B3BB69-23CF-44E3-9099-C40C66FF867C}">
                  <a14:compatExt spid="_x0000_s28557"/>
                </a:ext>
                <a:ext uri="{FF2B5EF4-FFF2-40B4-BE49-F238E27FC236}">
                  <a16:creationId xmlns:a16="http://schemas.microsoft.com/office/drawing/2014/main" id="{00000000-0008-0000-0100-00008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579" name="Button 5027" hidden="1">
              <a:extLst>
                <a:ext uri="{63B3BB69-23CF-44E3-9099-C40C66FF867C}">
                  <a14:compatExt spid="_x0000_s28579"/>
                </a:ext>
                <a:ext uri="{FF2B5EF4-FFF2-40B4-BE49-F238E27FC236}">
                  <a16:creationId xmlns:a16="http://schemas.microsoft.com/office/drawing/2014/main" id="{00000000-0008-0000-0100-0000A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580" name="Button 5028" hidden="1">
              <a:extLst>
                <a:ext uri="{63B3BB69-23CF-44E3-9099-C40C66FF867C}">
                  <a14:compatExt spid="_x0000_s28580"/>
                </a:ext>
                <a:ext uri="{FF2B5EF4-FFF2-40B4-BE49-F238E27FC236}">
                  <a16:creationId xmlns:a16="http://schemas.microsoft.com/office/drawing/2014/main" id="{00000000-0008-0000-0100-0000A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592" name="Button 5040" hidden="1">
              <a:extLst>
                <a:ext uri="{63B3BB69-23CF-44E3-9099-C40C66FF867C}">
                  <a14:compatExt spid="_x0000_s28592"/>
                </a:ext>
                <a:ext uri="{FF2B5EF4-FFF2-40B4-BE49-F238E27FC236}">
                  <a16:creationId xmlns:a16="http://schemas.microsoft.com/office/drawing/2014/main" id="{00000000-0008-0000-0100-0000B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593" name="Button 5041" hidden="1">
              <a:extLst>
                <a:ext uri="{63B3BB69-23CF-44E3-9099-C40C66FF867C}">
                  <a14:compatExt spid="_x0000_s28593"/>
                </a:ext>
                <a:ext uri="{FF2B5EF4-FFF2-40B4-BE49-F238E27FC236}">
                  <a16:creationId xmlns:a16="http://schemas.microsoft.com/office/drawing/2014/main" id="{00000000-0008-0000-0100-0000B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613" name="Button 5061" hidden="1">
              <a:extLst>
                <a:ext uri="{63B3BB69-23CF-44E3-9099-C40C66FF867C}">
                  <a14:compatExt spid="_x0000_s28613"/>
                </a:ext>
                <a:ext uri="{FF2B5EF4-FFF2-40B4-BE49-F238E27FC236}">
                  <a16:creationId xmlns:a16="http://schemas.microsoft.com/office/drawing/2014/main" id="{00000000-0008-0000-0100-0000C5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615" name="Button 5063" hidden="1">
              <a:extLst>
                <a:ext uri="{63B3BB69-23CF-44E3-9099-C40C66FF867C}">
                  <a14:compatExt spid="_x0000_s28615"/>
                </a:ext>
                <a:ext uri="{FF2B5EF4-FFF2-40B4-BE49-F238E27FC236}">
                  <a16:creationId xmlns:a16="http://schemas.microsoft.com/office/drawing/2014/main" id="{00000000-0008-0000-0100-0000C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624" name="Button 5072" hidden="1">
              <a:extLst>
                <a:ext uri="{63B3BB69-23CF-44E3-9099-C40C66FF867C}">
                  <a14:compatExt spid="_x0000_s28624"/>
                </a:ext>
                <a:ext uri="{FF2B5EF4-FFF2-40B4-BE49-F238E27FC236}">
                  <a16:creationId xmlns:a16="http://schemas.microsoft.com/office/drawing/2014/main" id="{00000000-0008-0000-0100-0000D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8629" name="Button 5077" hidden="1">
              <a:extLst>
                <a:ext uri="{63B3BB69-23CF-44E3-9099-C40C66FF867C}">
                  <a14:compatExt spid="_x0000_s28629"/>
                </a:ext>
                <a:ext uri="{FF2B5EF4-FFF2-40B4-BE49-F238E27FC236}">
                  <a16:creationId xmlns:a16="http://schemas.microsoft.com/office/drawing/2014/main" id="{00000000-0008-0000-0100-0000D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8650" name="Button 5098" hidden="1">
              <a:extLst>
                <a:ext uri="{63B3BB69-23CF-44E3-9099-C40C66FF867C}">
                  <a14:compatExt spid="_x0000_s28650"/>
                </a:ext>
                <a:ext uri="{FF2B5EF4-FFF2-40B4-BE49-F238E27FC236}">
                  <a16:creationId xmlns:a16="http://schemas.microsoft.com/office/drawing/2014/main" id="{00000000-0008-0000-0100-0000EA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8651" name="Button 5099" hidden="1">
              <a:extLst>
                <a:ext uri="{63B3BB69-23CF-44E3-9099-C40C66FF867C}">
                  <a14:compatExt spid="_x0000_s28651"/>
                </a:ext>
                <a:ext uri="{FF2B5EF4-FFF2-40B4-BE49-F238E27FC236}">
                  <a16:creationId xmlns:a16="http://schemas.microsoft.com/office/drawing/2014/main" id="{00000000-0008-0000-0100-0000E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8664" name="Button 5112" hidden="1">
              <a:extLst>
                <a:ext uri="{63B3BB69-23CF-44E3-9099-C40C66FF867C}">
                  <a14:compatExt spid="_x0000_s28664"/>
                </a:ext>
                <a:ext uri="{FF2B5EF4-FFF2-40B4-BE49-F238E27FC236}">
                  <a16:creationId xmlns:a16="http://schemas.microsoft.com/office/drawing/2014/main" id="{00000000-0008-0000-0100-0000F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32810" name="Button 5162" hidden="1">
              <a:extLst>
                <a:ext uri="{63B3BB69-23CF-44E3-9099-C40C66FF867C}">
                  <a14:compatExt spid="_x0000_s32810"/>
                </a:ext>
                <a:ext uri="{FF2B5EF4-FFF2-40B4-BE49-F238E27FC236}">
                  <a16:creationId xmlns:a16="http://schemas.microsoft.com/office/drawing/2014/main" id="{00000000-0008-0000-0100-00002A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32811" name="Button 5163" hidden="1">
              <a:extLst>
                <a:ext uri="{63B3BB69-23CF-44E3-9099-C40C66FF867C}">
                  <a14:compatExt spid="_x0000_s32811"/>
                </a:ext>
                <a:ext uri="{FF2B5EF4-FFF2-40B4-BE49-F238E27FC236}">
                  <a16:creationId xmlns:a16="http://schemas.microsoft.com/office/drawing/2014/main" id="{00000000-0008-0000-0100-00002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32812" name="Button 5164" hidden="1">
              <a:extLst>
                <a:ext uri="{63B3BB69-23CF-44E3-9099-C40C66FF867C}">
                  <a14:compatExt spid="_x0000_s32812"/>
                </a:ext>
                <a:ext uri="{FF2B5EF4-FFF2-40B4-BE49-F238E27FC236}">
                  <a16:creationId xmlns:a16="http://schemas.microsoft.com/office/drawing/2014/main" id="{00000000-0008-0000-0100-00002C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32820" name="Button 5172" hidden="1">
              <a:extLst>
                <a:ext uri="{63B3BB69-23CF-44E3-9099-C40C66FF867C}">
                  <a14:compatExt spid="_x0000_s32820"/>
                </a:ext>
                <a:ext uri="{FF2B5EF4-FFF2-40B4-BE49-F238E27FC236}">
                  <a16:creationId xmlns:a16="http://schemas.microsoft.com/office/drawing/2014/main" id="{00000000-0008-0000-0100-00003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32840" name="Button 5192" hidden="1">
              <a:extLst>
                <a:ext uri="{63B3BB69-23CF-44E3-9099-C40C66FF867C}">
                  <a14:compatExt spid="_x0000_s32840"/>
                </a:ext>
                <a:ext uri="{FF2B5EF4-FFF2-40B4-BE49-F238E27FC236}">
                  <a16:creationId xmlns:a16="http://schemas.microsoft.com/office/drawing/2014/main" id="{00000000-0008-0000-0100-000048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32841" name="Button 5193" hidden="1">
              <a:extLst>
                <a:ext uri="{63B3BB69-23CF-44E3-9099-C40C66FF867C}">
                  <a14:compatExt spid="_x0000_s32841"/>
                </a:ext>
                <a:ext uri="{FF2B5EF4-FFF2-40B4-BE49-F238E27FC236}">
                  <a16:creationId xmlns:a16="http://schemas.microsoft.com/office/drawing/2014/main" id="{00000000-0008-0000-0100-00004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32842" name="Button 5194" hidden="1">
              <a:extLst>
                <a:ext uri="{63B3BB69-23CF-44E3-9099-C40C66FF867C}">
                  <a14:compatExt spid="_x0000_s32842"/>
                </a:ext>
                <a:ext uri="{FF2B5EF4-FFF2-40B4-BE49-F238E27FC236}">
                  <a16:creationId xmlns:a16="http://schemas.microsoft.com/office/drawing/2014/main" id="{00000000-0008-0000-0100-00004A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32851" name="Button 5203" hidden="1">
              <a:extLst>
                <a:ext uri="{63B3BB69-23CF-44E3-9099-C40C66FF867C}">
                  <a14:compatExt spid="_x0000_s32851"/>
                </a:ext>
                <a:ext uri="{FF2B5EF4-FFF2-40B4-BE49-F238E27FC236}">
                  <a16:creationId xmlns:a16="http://schemas.microsoft.com/office/drawing/2014/main" id="{00000000-0008-0000-0100-00005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32852" name="Button 5204" hidden="1">
              <a:extLst>
                <a:ext uri="{63B3BB69-23CF-44E3-9099-C40C66FF867C}">
                  <a14:compatExt spid="_x0000_s32852"/>
                </a:ext>
                <a:ext uri="{FF2B5EF4-FFF2-40B4-BE49-F238E27FC236}">
                  <a16:creationId xmlns:a16="http://schemas.microsoft.com/office/drawing/2014/main" id="{00000000-0008-0000-0100-00005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32853" name="Button 5205" hidden="1">
              <a:extLst>
                <a:ext uri="{63B3BB69-23CF-44E3-9099-C40C66FF867C}">
                  <a14:compatExt spid="_x0000_s32853"/>
                </a:ext>
                <a:ext uri="{FF2B5EF4-FFF2-40B4-BE49-F238E27FC236}">
                  <a16:creationId xmlns:a16="http://schemas.microsoft.com/office/drawing/2014/main" id="{00000000-0008-0000-0100-00005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32873" name="Button 5225" hidden="1">
              <a:extLst>
                <a:ext uri="{63B3BB69-23CF-44E3-9099-C40C66FF867C}">
                  <a14:compatExt spid="_x0000_s32873"/>
                </a:ext>
                <a:ext uri="{FF2B5EF4-FFF2-40B4-BE49-F238E27FC236}">
                  <a16:creationId xmlns:a16="http://schemas.microsoft.com/office/drawing/2014/main" id="{00000000-0008-0000-0100-000069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32874" name="Button 5226" hidden="1">
              <a:extLst>
                <a:ext uri="{63B3BB69-23CF-44E3-9099-C40C66FF867C}">
                  <a14:compatExt spid="_x0000_s32874"/>
                </a:ext>
                <a:ext uri="{FF2B5EF4-FFF2-40B4-BE49-F238E27FC236}">
                  <a16:creationId xmlns:a16="http://schemas.microsoft.com/office/drawing/2014/main" id="{00000000-0008-0000-0100-00006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32875" name="Button 5227" hidden="1">
              <a:extLst>
                <a:ext uri="{63B3BB69-23CF-44E3-9099-C40C66FF867C}">
                  <a14:compatExt spid="_x0000_s32875"/>
                </a:ext>
                <a:ext uri="{FF2B5EF4-FFF2-40B4-BE49-F238E27FC236}">
                  <a16:creationId xmlns:a16="http://schemas.microsoft.com/office/drawing/2014/main" id="{00000000-0008-0000-0100-00006B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32891" name="Button 5243" hidden="1">
              <a:extLst>
                <a:ext uri="{63B3BB69-23CF-44E3-9099-C40C66FF867C}">
                  <a14:compatExt spid="_x0000_s32891"/>
                </a:ext>
                <a:ext uri="{FF2B5EF4-FFF2-40B4-BE49-F238E27FC236}">
                  <a16:creationId xmlns:a16="http://schemas.microsoft.com/office/drawing/2014/main" id="{00000000-0008-0000-0100-00007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32911" name="Button 5263" hidden="1">
              <a:extLst>
                <a:ext uri="{63B3BB69-23CF-44E3-9099-C40C66FF867C}">
                  <a14:compatExt spid="_x0000_s32911"/>
                </a:ext>
                <a:ext uri="{FF2B5EF4-FFF2-40B4-BE49-F238E27FC236}">
                  <a16:creationId xmlns:a16="http://schemas.microsoft.com/office/drawing/2014/main" id="{00000000-0008-0000-0100-00008F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32912" name="Button 5264" hidden="1">
              <a:extLst>
                <a:ext uri="{63B3BB69-23CF-44E3-9099-C40C66FF867C}">
                  <a14:compatExt spid="_x0000_s32912"/>
                </a:ext>
                <a:ext uri="{FF2B5EF4-FFF2-40B4-BE49-F238E27FC236}">
                  <a16:creationId xmlns:a16="http://schemas.microsoft.com/office/drawing/2014/main" id="{00000000-0008-0000-0100-00009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32913" name="Button 5265" hidden="1">
              <a:extLst>
                <a:ext uri="{63B3BB69-23CF-44E3-9099-C40C66FF867C}">
                  <a14:compatExt spid="_x0000_s32913"/>
                </a:ext>
                <a:ext uri="{FF2B5EF4-FFF2-40B4-BE49-F238E27FC236}">
                  <a16:creationId xmlns:a16="http://schemas.microsoft.com/office/drawing/2014/main" id="{00000000-0008-0000-0100-000091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32922" name="Button 5274" hidden="1">
              <a:extLst>
                <a:ext uri="{63B3BB69-23CF-44E3-9099-C40C66FF867C}">
                  <a14:compatExt spid="_x0000_s32922"/>
                </a:ext>
                <a:ext uri="{FF2B5EF4-FFF2-40B4-BE49-F238E27FC236}">
                  <a16:creationId xmlns:a16="http://schemas.microsoft.com/office/drawing/2014/main" id="{00000000-0008-0000-0100-00009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32923" name="Button 5275" hidden="1">
              <a:extLst>
                <a:ext uri="{63B3BB69-23CF-44E3-9099-C40C66FF867C}">
                  <a14:compatExt spid="_x0000_s32923"/>
                </a:ext>
                <a:ext uri="{FF2B5EF4-FFF2-40B4-BE49-F238E27FC236}">
                  <a16:creationId xmlns:a16="http://schemas.microsoft.com/office/drawing/2014/main" id="{00000000-0008-0000-0100-00009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32924" name="Button 5276" hidden="1">
              <a:extLst>
                <a:ext uri="{63B3BB69-23CF-44E3-9099-C40C66FF867C}">
                  <a14:compatExt spid="_x0000_s32924"/>
                </a:ext>
                <a:ext uri="{FF2B5EF4-FFF2-40B4-BE49-F238E27FC236}">
                  <a16:creationId xmlns:a16="http://schemas.microsoft.com/office/drawing/2014/main" id="{00000000-0008-0000-0100-00009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32944" name="Button 5296" hidden="1">
              <a:extLst>
                <a:ext uri="{63B3BB69-23CF-44E3-9099-C40C66FF867C}">
                  <a14:compatExt spid="_x0000_s32944"/>
                </a:ext>
                <a:ext uri="{FF2B5EF4-FFF2-40B4-BE49-F238E27FC236}">
                  <a16:creationId xmlns:a16="http://schemas.microsoft.com/office/drawing/2014/main" id="{00000000-0008-0000-0100-0000B0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32945" name="Button 5297" hidden="1">
              <a:extLst>
                <a:ext uri="{63B3BB69-23CF-44E3-9099-C40C66FF867C}">
                  <a14:compatExt spid="_x0000_s32945"/>
                </a:ext>
                <a:ext uri="{FF2B5EF4-FFF2-40B4-BE49-F238E27FC236}">
                  <a16:creationId xmlns:a16="http://schemas.microsoft.com/office/drawing/2014/main" id="{00000000-0008-0000-0100-0000B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32946" name="Button 5298" hidden="1">
              <a:extLst>
                <a:ext uri="{63B3BB69-23CF-44E3-9099-C40C66FF867C}">
                  <a14:compatExt spid="_x0000_s32946"/>
                </a:ext>
                <a:ext uri="{FF2B5EF4-FFF2-40B4-BE49-F238E27FC236}">
                  <a16:creationId xmlns:a16="http://schemas.microsoft.com/office/drawing/2014/main" id="{00000000-0008-0000-0100-0000B2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32954" name="Button 5306" hidden="1">
              <a:extLst>
                <a:ext uri="{63B3BB69-23CF-44E3-9099-C40C66FF867C}">
                  <a14:compatExt spid="_x0000_s32954"/>
                </a:ext>
                <a:ext uri="{FF2B5EF4-FFF2-40B4-BE49-F238E27FC236}">
                  <a16:creationId xmlns:a16="http://schemas.microsoft.com/office/drawing/2014/main" id="{00000000-0008-0000-0100-0000B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32955" name="Button 5307" hidden="1">
              <a:extLst>
                <a:ext uri="{63B3BB69-23CF-44E3-9099-C40C66FF867C}">
                  <a14:compatExt spid="_x0000_s32955"/>
                </a:ext>
                <a:ext uri="{FF2B5EF4-FFF2-40B4-BE49-F238E27FC236}">
                  <a16:creationId xmlns:a16="http://schemas.microsoft.com/office/drawing/2014/main" id="{00000000-0008-0000-0100-0000B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32956" name="Button 5308" hidden="1">
              <a:extLst>
                <a:ext uri="{63B3BB69-23CF-44E3-9099-C40C66FF867C}">
                  <a14:compatExt spid="_x0000_s32956"/>
                </a:ext>
                <a:ext uri="{FF2B5EF4-FFF2-40B4-BE49-F238E27FC236}">
                  <a16:creationId xmlns:a16="http://schemas.microsoft.com/office/drawing/2014/main" id="{00000000-0008-0000-0100-0000B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32976" name="Button 5328" hidden="1">
              <a:extLst>
                <a:ext uri="{63B3BB69-23CF-44E3-9099-C40C66FF867C}">
                  <a14:compatExt spid="_x0000_s32976"/>
                </a:ext>
                <a:ext uri="{FF2B5EF4-FFF2-40B4-BE49-F238E27FC236}">
                  <a16:creationId xmlns:a16="http://schemas.microsoft.com/office/drawing/2014/main" id="{00000000-0008-0000-0100-0000D0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32977" name="Button 5329" hidden="1">
              <a:extLst>
                <a:ext uri="{63B3BB69-23CF-44E3-9099-C40C66FF867C}">
                  <a14:compatExt spid="_x0000_s32977"/>
                </a:ext>
                <a:ext uri="{FF2B5EF4-FFF2-40B4-BE49-F238E27FC236}">
                  <a16:creationId xmlns:a16="http://schemas.microsoft.com/office/drawing/2014/main" id="{00000000-0008-0000-0100-0000D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32978" name="Button 5330" hidden="1">
              <a:extLst>
                <a:ext uri="{63B3BB69-23CF-44E3-9099-C40C66FF867C}">
                  <a14:compatExt spid="_x0000_s32978"/>
                </a:ext>
                <a:ext uri="{FF2B5EF4-FFF2-40B4-BE49-F238E27FC236}">
                  <a16:creationId xmlns:a16="http://schemas.microsoft.com/office/drawing/2014/main" id="{00000000-0008-0000-0100-0000D2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32987" name="Button 5339" hidden="1">
              <a:extLst>
                <a:ext uri="{63B3BB69-23CF-44E3-9099-C40C66FF867C}">
                  <a14:compatExt spid="_x0000_s32987"/>
                </a:ext>
                <a:ext uri="{FF2B5EF4-FFF2-40B4-BE49-F238E27FC236}">
                  <a16:creationId xmlns:a16="http://schemas.microsoft.com/office/drawing/2014/main" id="{00000000-0008-0000-0100-0000D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32988" name="Button 5340" hidden="1">
              <a:extLst>
                <a:ext uri="{63B3BB69-23CF-44E3-9099-C40C66FF867C}">
                  <a14:compatExt spid="_x0000_s32988"/>
                </a:ext>
                <a:ext uri="{FF2B5EF4-FFF2-40B4-BE49-F238E27FC236}">
                  <a16:creationId xmlns:a16="http://schemas.microsoft.com/office/drawing/2014/main" id="{00000000-0008-0000-0100-0000D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33009" name="Button 5361" hidden="1">
              <a:extLst>
                <a:ext uri="{63B3BB69-23CF-44E3-9099-C40C66FF867C}">
                  <a14:compatExt spid="_x0000_s33009"/>
                </a:ext>
                <a:ext uri="{FF2B5EF4-FFF2-40B4-BE49-F238E27FC236}">
                  <a16:creationId xmlns:a16="http://schemas.microsoft.com/office/drawing/2014/main" id="{00000000-0008-0000-0100-0000F1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33010" name="Button 5362" hidden="1">
              <a:extLst>
                <a:ext uri="{63B3BB69-23CF-44E3-9099-C40C66FF867C}">
                  <a14:compatExt spid="_x0000_s33010"/>
                </a:ext>
                <a:ext uri="{FF2B5EF4-FFF2-40B4-BE49-F238E27FC236}">
                  <a16:creationId xmlns:a16="http://schemas.microsoft.com/office/drawing/2014/main" id="{00000000-0008-0000-0100-0000F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33011" name="Button 5363" hidden="1">
              <a:extLst>
                <a:ext uri="{63B3BB69-23CF-44E3-9099-C40C66FF867C}">
                  <a14:compatExt spid="_x0000_s33011"/>
                </a:ext>
                <a:ext uri="{FF2B5EF4-FFF2-40B4-BE49-F238E27FC236}">
                  <a16:creationId xmlns:a16="http://schemas.microsoft.com/office/drawing/2014/main" id="{00000000-0008-0000-0100-0000F3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33025" name="Button 5377" hidden="1">
              <a:extLst>
                <a:ext uri="{63B3BB69-23CF-44E3-9099-C40C66FF867C}">
                  <a14:compatExt spid="_x0000_s33025"/>
                </a:ext>
                <a:ext uri="{FF2B5EF4-FFF2-40B4-BE49-F238E27FC236}">
                  <a16:creationId xmlns:a16="http://schemas.microsoft.com/office/drawing/2014/main" id="{00000000-0008-0000-0100-00000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33026" name="Button 5378" hidden="1">
              <a:extLst>
                <a:ext uri="{63B3BB69-23CF-44E3-9099-C40C66FF867C}">
                  <a14:compatExt spid="_x0000_s33026"/>
                </a:ext>
                <a:ext uri="{FF2B5EF4-FFF2-40B4-BE49-F238E27FC236}">
                  <a16:creationId xmlns:a16="http://schemas.microsoft.com/office/drawing/2014/main" id="{00000000-0008-0000-0100-00000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33058" name="Button 5410" hidden="1">
              <a:extLst>
                <a:ext uri="{63B3BB69-23CF-44E3-9099-C40C66FF867C}">
                  <a14:compatExt spid="_x0000_s33058"/>
                </a:ext>
                <a:ext uri="{FF2B5EF4-FFF2-40B4-BE49-F238E27FC236}">
                  <a16:creationId xmlns:a16="http://schemas.microsoft.com/office/drawing/2014/main" id="{00000000-0008-0000-0100-00002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33059" name="Button 5411" hidden="1">
              <a:extLst>
                <a:ext uri="{63B3BB69-23CF-44E3-9099-C40C66FF867C}">
                  <a14:compatExt spid="_x0000_s33059"/>
                </a:ext>
                <a:ext uri="{FF2B5EF4-FFF2-40B4-BE49-F238E27FC236}">
                  <a16:creationId xmlns:a16="http://schemas.microsoft.com/office/drawing/2014/main" id="{00000000-0008-0000-0100-00002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33060" name="Button 5412" hidden="1">
              <a:extLst>
                <a:ext uri="{63B3BB69-23CF-44E3-9099-C40C66FF867C}">
                  <a14:compatExt spid="_x0000_s33060"/>
                </a:ext>
                <a:ext uri="{FF2B5EF4-FFF2-40B4-BE49-F238E27FC236}">
                  <a16:creationId xmlns:a16="http://schemas.microsoft.com/office/drawing/2014/main" id="{00000000-0008-0000-0100-00002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33061" name="Button 5413" hidden="1">
              <a:extLst>
                <a:ext uri="{63B3BB69-23CF-44E3-9099-C40C66FF867C}">
                  <a14:compatExt spid="_x0000_s33061"/>
                </a:ext>
                <a:ext uri="{FF2B5EF4-FFF2-40B4-BE49-F238E27FC236}">
                  <a16:creationId xmlns:a16="http://schemas.microsoft.com/office/drawing/2014/main" id="{00000000-0008-0000-0100-00002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33062" name="Button 5414" hidden="1">
              <a:extLst>
                <a:ext uri="{63B3BB69-23CF-44E3-9099-C40C66FF867C}">
                  <a14:compatExt spid="_x0000_s33062"/>
                </a:ext>
                <a:ext uri="{FF2B5EF4-FFF2-40B4-BE49-F238E27FC236}">
                  <a16:creationId xmlns:a16="http://schemas.microsoft.com/office/drawing/2014/main" id="{00000000-0008-0000-0100-00002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33063" name="Button 5415" hidden="1">
              <a:extLst>
                <a:ext uri="{63B3BB69-23CF-44E3-9099-C40C66FF867C}">
                  <a14:compatExt spid="_x0000_s33063"/>
                </a:ext>
                <a:ext uri="{FF2B5EF4-FFF2-40B4-BE49-F238E27FC236}">
                  <a16:creationId xmlns:a16="http://schemas.microsoft.com/office/drawing/2014/main" id="{00000000-0008-0000-0100-00002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33064" name="Button 5416" hidden="1">
              <a:extLst>
                <a:ext uri="{63B3BB69-23CF-44E3-9099-C40C66FF867C}">
                  <a14:compatExt spid="_x0000_s33064"/>
                </a:ext>
                <a:ext uri="{FF2B5EF4-FFF2-40B4-BE49-F238E27FC236}">
                  <a16:creationId xmlns:a16="http://schemas.microsoft.com/office/drawing/2014/main" id="{00000000-0008-0000-0100-00002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33065" name="Button 5417" hidden="1">
              <a:extLst>
                <a:ext uri="{63B3BB69-23CF-44E3-9099-C40C66FF867C}">
                  <a14:compatExt spid="_x0000_s33065"/>
                </a:ext>
                <a:ext uri="{FF2B5EF4-FFF2-40B4-BE49-F238E27FC236}">
                  <a16:creationId xmlns:a16="http://schemas.microsoft.com/office/drawing/2014/main" id="{00000000-0008-0000-0100-00002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33066" name="Button 5418" hidden="1">
              <a:extLst>
                <a:ext uri="{63B3BB69-23CF-44E3-9099-C40C66FF867C}">
                  <a14:compatExt spid="_x0000_s33066"/>
                </a:ext>
                <a:ext uri="{FF2B5EF4-FFF2-40B4-BE49-F238E27FC236}">
                  <a16:creationId xmlns:a16="http://schemas.microsoft.com/office/drawing/2014/main" id="{00000000-0008-0000-0100-00002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33067" name="Button 5419" hidden="1">
              <a:extLst>
                <a:ext uri="{63B3BB69-23CF-44E3-9099-C40C66FF867C}">
                  <a14:compatExt spid="_x0000_s33067"/>
                </a:ext>
                <a:ext uri="{FF2B5EF4-FFF2-40B4-BE49-F238E27FC236}">
                  <a16:creationId xmlns:a16="http://schemas.microsoft.com/office/drawing/2014/main" id="{00000000-0008-0000-0100-00002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33068" name="Button 5420" hidden="1">
              <a:extLst>
                <a:ext uri="{63B3BB69-23CF-44E3-9099-C40C66FF867C}">
                  <a14:compatExt spid="_x0000_s33068"/>
                </a:ext>
                <a:ext uri="{FF2B5EF4-FFF2-40B4-BE49-F238E27FC236}">
                  <a16:creationId xmlns:a16="http://schemas.microsoft.com/office/drawing/2014/main" id="{00000000-0008-0000-0100-00002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33069" name="Button 5421" hidden="1">
              <a:extLst>
                <a:ext uri="{63B3BB69-23CF-44E3-9099-C40C66FF867C}">
                  <a14:compatExt spid="_x0000_s33069"/>
                </a:ext>
                <a:ext uri="{FF2B5EF4-FFF2-40B4-BE49-F238E27FC236}">
                  <a16:creationId xmlns:a16="http://schemas.microsoft.com/office/drawing/2014/main" id="{00000000-0008-0000-0100-00002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33070" name="Button 5422" hidden="1">
              <a:extLst>
                <a:ext uri="{63B3BB69-23CF-44E3-9099-C40C66FF867C}">
                  <a14:compatExt spid="_x0000_s33070"/>
                </a:ext>
                <a:ext uri="{FF2B5EF4-FFF2-40B4-BE49-F238E27FC236}">
                  <a16:creationId xmlns:a16="http://schemas.microsoft.com/office/drawing/2014/main" id="{00000000-0008-0000-0100-00002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33092" name="Button 5444" hidden="1">
              <a:extLst>
                <a:ext uri="{63B3BB69-23CF-44E3-9099-C40C66FF867C}">
                  <a14:compatExt spid="_x0000_s33092"/>
                </a:ext>
                <a:ext uri="{FF2B5EF4-FFF2-40B4-BE49-F238E27FC236}">
                  <a16:creationId xmlns:a16="http://schemas.microsoft.com/office/drawing/2014/main" id="{00000000-0008-0000-0100-000044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3093" name="Button 5445" hidden="1">
              <a:extLst>
                <a:ext uri="{63B3BB69-23CF-44E3-9099-C40C66FF867C}">
                  <a14:compatExt spid="_x0000_s33093"/>
                </a:ext>
                <a:ext uri="{FF2B5EF4-FFF2-40B4-BE49-F238E27FC236}">
                  <a16:creationId xmlns:a16="http://schemas.microsoft.com/office/drawing/2014/main" id="{00000000-0008-0000-0100-00004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33094" name="Button 5446" hidden="1">
              <a:extLst>
                <a:ext uri="{63B3BB69-23CF-44E3-9099-C40C66FF867C}">
                  <a14:compatExt spid="_x0000_s33094"/>
                </a:ext>
                <a:ext uri="{FF2B5EF4-FFF2-40B4-BE49-F238E27FC236}">
                  <a16:creationId xmlns:a16="http://schemas.microsoft.com/office/drawing/2014/main" id="{00000000-0008-0000-0100-000046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33103" name="Button 5455" hidden="1">
              <a:extLst>
                <a:ext uri="{63B3BB69-23CF-44E3-9099-C40C66FF867C}">
                  <a14:compatExt spid="_x0000_s33103"/>
                </a:ext>
                <a:ext uri="{FF2B5EF4-FFF2-40B4-BE49-F238E27FC236}">
                  <a16:creationId xmlns:a16="http://schemas.microsoft.com/office/drawing/2014/main" id="{00000000-0008-0000-0100-00004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33104" name="Button 5456" hidden="1">
              <a:extLst>
                <a:ext uri="{63B3BB69-23CF-44E3-9099-C40C66FF867C}">
                  <a14:compatExt spid="_x0000_s33104"/>
                </a:ext>
                <a:ext uri="{FF2B5EF4-FFF2-40B4-BE49-F238E27FC236}">
                  <a16:creationId xmlns:a16="http://schemas.microsoft.com/office/drawing/2014/main" id="{00000000-0008-0000-0100-00005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33105" name="Button 5457" hidden="1">
              <a:extLst>
                <a:ext uri="{63B3BB69-23CF-44E3-9099-C40C66FF867C}">
                  <a14:compatExt spid="_x0000_s33105"/>
                </a:ext>
                <a:ext uri="{FF2B5EF4-FFF2-40B4-BE49-F238E27FC236}">
                  <a16:creationId xmlns:a16="http://schemas.microsoft.com/office/drawing/2014/main" id="{00000000-0008-0000-0100-00005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33106" name="Button 5458" hidden="1">
              <a:extLst>
                <a:ext uri="{63B3BB69-23CF-44E3-9099-C40C66FF867C}">
                  <a14:compatExt spid="_x0000_s33106"/>
                </a:ext>
                <a:ext uri="{FF2B5EF4-FFF2-40B4-BE49-F238E27FC236}">
                  <a16:creationId xmlns:a16="http://schemas.microsoft.com/office/drawing/2014/main" id="{00000000-0008-0000-0100-00005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33107" name="Button 5459" hidden="1">
              <a:extLst>
                <a:ext uri="{63B3BB69-23CF-44E3-9099-C40C66FF867C}">
                  <a14:compatExt spid="_x0000_s33107"/>
                </a:ext>
                <a:ext uri="{FF2B5EF4-FFF2-40B4-BE49-F238E27FC236}">
                  <a16:creationId xmlns:a16="http://schemas.microsoft.com/office/drawing/2014/main" id="{00000000-0008-0000-0100-00005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33108" name="Button 5460" hidden="1">
              <a:extLst>
                <a:ext uri="{63B3BB69-23CF-44E3-9099-C40C66FF867C}">
                  <a14:compatExt spid="_x0000_s33108"/>
                </a:ext>
                <a:ext uri="{FF2B5EF4-FFF2-40B4-BE49-F238E27FC236}">
                  <a16:creationId xmlns:a16="http://schemas.microsoft.com/office/drawing/2014/main" id="{00000000-0008-0000-0100-00005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33109" name="Button 5461" hidden="1">
              <a:extLst>
                <a:ext uri="{63B3BB69-23CF-44E3-9099-C40C66FF867C}">
                  <a14:compatExt spid="_x0000_s33109"/>
                </a:ext>
                <a:ext uri="{FF2B5EF4-FFF2-40B4-BE49-F238E27FC236}">
                  <a16:creationId xmlns:a16="http://schemas.microsoft.com/office/drawing/2014/main" id="{00000000-0008-0000-0100-00005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33110" name="Button 5462" hidden="1">
              <a:extLst>
                <a:ext uri="{63B3BB69-23CF-44E3-9099-C40C66FF867C}">
                  <a14:compatExt spid="_x0000_s33110"/>
                </a:ext>
                <a:ext uri="{FF2B5EF4-FFF2-40B4-BE49-F238E27FC236}">
                  <a16:creationId xmlns:a16="http://schemas.microsoft.com/office/drawing/2014/main" id="{00000000-0008-0000-0100-00005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33111" name="Button 5463" hidden="1">
              <a:extLst>
                <a:ext uri="{63B3BB69-23CF-44E3-9099-C40C66FF867C}">
                  <a14:compatExt spid="_x0000_s33111"/>
                </a:ext>
                <a:ext uri="{FF2B5EF4-FFF2-40B4-BE49-F238E27FC236}">
                  <a16:creationId xmlns:a16="http://schemas.microsoft.com/office/drawing/2014/main" id="{00000000-0008-0000-0100-00005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33112" name="Button 5464" hidden="1">
              <a:extLst>
                <a:ext uri="{63B3BB69-23CF-44E3-9099-C40C66FF867C}">
                  <a14:compatExt spid="_x0000_s33112"/>
                </a:ext>
                <a:ext uri="{FF2B5EF4-FFF2-40B4-BE49-F238E27FC236}">
                  <a16:creationId xmlns:a16="http://schemas.microsoft.com/office/drawing/2014/main" id="{00000000-0008-0000-0100-00005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33113" name="Button 5465" hidden="1">
              <a:extLst>
                <a:ext uri="{63B3BB69-23CF-44E3-9099-C40C66FF867C}">
                  <a14:compatExt spid="_x0000_s33113"/>
                </a:ext>
                <a:ext uri="{FF2B5EF4-FFF2-40B4-BE49-F238E27FC236}">
                  <a16:creationId xmlns:a16="http://schemas.microsoft.com/office/drawing/2014/main" id="{00000000-0008-0000-0100-00005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33114" name="Button 5466" hidden="1">
              <a:extLst>
                <a:ext uri="{63B3BB69-23CF-44E3-9099-C40C66FF867C}">
                  <a14:compatExt spid="_x0000_s33114"/>
                </a:ext>
                <a:ext uri="{FF2B5EF4-FFF2-40B4-BE49-F238E27FC236}">
                  <a16:creationId xmlns:a16="http://schemas.microsoft.com/office/drawing/2014/main" id="{00000000-0008-0000-0100-00005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33115" name="Button 5467" hidden="1">
              <a:extLst>
                <a:ext uri="{63B3BB69-23CF-44E3-9099-C40C66FF867C}">
                  <a14:compatExt spid="_x0000_s33115"/>
                </a:ext>
                <a:ext uri="{FF2B5EF4-FFF2-40B4-BE49-F238E27FC236}">
                  <a16:creationId xmlns:a16="http://schemas.microsoft.com/office/drawing/2014/main" id="{00000000-0008-0000-0100-00005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33116" name="Button 5468" hidden="1">
              <a:extLst>
                <a:ext uri="{63B3BB69-23CF-44E3-9099-C40C66FF867C}">
                  <a14:compatExt spid="_x0000_s33116"/>
                </a:ext>
                <a:ext uri="{FF2B5EF4-FFF2-40B4-BE49-F238E27FC236}">
                  <a16:creationId xmlns:a16="http://schemas.microsoft.com/office/drawing/2014/main" id="{00000000-0008-0000-0100-00005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33137" name="Button 5489" hidden="1">
              <a:extLst>
                <a:ext uri="{63B3BB69-23CF-44E3-9099-C40C66FF867C}">
                  <a14:compatExt spid="_x0000_s33137"/>
                </a:ext>
                <a:ext uri="{FF2B5EF4-FFF2-40B4-BE49-F238E27FC236}">
                  <a16:creationId xmlns:a16="http://schemas.microsoft.com/office/drawing/2014/main" id="{00000000-0008-0000-0100-000071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33138" name="Button 5490" hidden="1">
              <a:extLst>
                <a:ext uri="{63B3BB69-23CF-44E3-9099-C40C66FF867C}">
                  <a14:compatExt spid="_x0000_s33138"/>
                </a:ext>
                <a:ext uri="{FF2B5EF4-FFF2-40B4-BE49-F238E27FC236}">
                  <a16:creationId xmlns:a16="http://schemas.microsoft.com/office/drawing/2014/main" id="{00000000-0008-0000-0100-00007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33139" name="Button 5491" hidden="1">
              <a:extLst>
                <a:ext uri="{63B3BB69-23CF-44E3-9099-C40C66FF867C}">
                  <a14:compatExt spid="_x0000_s33139"/>
                </a:ext>
                <a:ext uri="{FF2B5EF4-FFF2-40B4-BE49-F238E27FC236}">
                  <a16:creationId xmlns:a16="http://schemas.microsoft.com/office/drawing/2014/main" id="{00000000-0008-0000-0100-000073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33147" name="Button 5499" hidden="1">
              <a:extLst>
                <a:ext uri="{63B3BB69-23CF-44E3-9099-C40C66FF867C}">
                  <a14:compatExt spid="_x0000_s33147"/>
                </a:ext>
                <a:ext uri="{FF2B5EF4-FFF2-40B4-BE49-F238E27FC236}">
                  <a16:creationId xmlns:a16="http://schemas.microsoft.com/office/drawing/2014/main" id="{00000000-0008-0000-0100-00007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33148" name="Button 5500" hidden="1">
              <a:extLst>
                <a:ext uri="{63B3BB69-23CF-44E3-9099-C40C66FF867C}">
                  <a14:compatExt spid="_x0000_s33148"/>
                </a:ext>
                <a:ext uri="{FF2B5EF4-FFF2-40B4-BE49-F238E27FC236}">
                  <a16:creationId xmlns:a16="http://schemas.microsoft.com/office/drawing/2014/main" id="{00000000-0008-0000-0100-00007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33149" name="Button 5501" hidden="1">
              <a:extLst>
                <a:ext uri="{63B3BB69-23CF-44E3-9099-C40C66FF867C}">
                  <a14:compatExt spid="_x0000_s33149"/>
                </a:ext>
                <a:ext uri="{FF2B5EF4-FFF2-40B4-BE49-F238E27FC236}">
                  <a16:creationId xmlns:a16="http://schemas.microsoft.com/office/drawing/2014/main" id="{00000000-0008-0000-0100-00007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33150" name="Button 5502" hidden="1">
              <a:extLst>
                <a:ext uri="{63B3BB69-23CF-44E3-9099-C40C66FF867C}">
                  <a14:compatExt spid="_x0000_s33150"/>
                </a:ext>
                <a:ext uri="{FF2B5EF4-FFF2-40B4-BE49-F238E27FC236}">
                  <a16:creationId xmlns:a16="http://schemas.microsoft.com/office/drawing/2014/main" id="{00000000-0008-0000-0100-00007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33151" name="Button 5503" hidden="1">
              <a:extLst>
                <a:ext uri="{63B3BB69-23CF-44E3-9099-C40C66FF867C}">
                  <a14:compatExt spid="_x0000_s33151"/>
                </a:ext>
                <a:ext uri="{FF2B5EF4-FFF2-40B4-BE49-F238E27FC236}">
                  <a16:creationId xmlns:a16="http://schemas.microsoft.com/office/drawing/2014/main" id="{00000000-0008-0000-0100-00007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33152" name="Button 5504" hidden="1">
              <a:extLst>
                <a:ext uri="{63B3BB69-23CF-44E3-9099-C40C66FF867C}">
                  <a14:compatExt spid="_x0000_s33152"/>
                </a:ext>
                <a:ext uri="{FF2B5EF4-FFF2-40B4-BE49-F238E27FC236}">
                  <a16:creationId xmlns:a16="http://schemas.microsoft.com/office/drawing/2014/main" id="{00000000-0008-0000-0100-00008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33153" name="Button 5505" hidden="1">
              <a:extLst>
                <a:ext uri="{63B3BB69-23CF-44E3-9099-C40C66FF867C}">
                  <a14:compatExt spid="_x0000_s33153"/>
                </a:ext>
                <a:ext uri="{FF2B5EF4-FFF2-40B4-BE49-F238E27FC236}">
                  <a16:creationId xmlns:a16="http://schemas.microsoft.com/office/drawing/2014/main" id="{00000000-0008-0000-0100-00008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33154" name="Button 5506" hidden="1">
              <a:extLst>
                <a:ext uri="{63B3BB69-23CF-44E3-9099-C40C66FF867C}">
                  <a14:compatExt spid="_x0000_s33154"/>
                </a:ext>
                <a:ext uri="{FF2B5EF4-FFF2-40B4-BE49-F238E27FC236}">
                  <a16:creationId xmlns:a16="http://schemas.microsoft.com/office/drawing/2014/main" id="{00000000-0008-0000-0100-00008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33155" name="Button 5507" hidden="1">
              <a:extLst>
                <a:ext uri="{63B3BB69-23CF-44E3-9099-C40C66FF867C}">
                  <a14:compatExt spid="_x0000_s33155"/>
                </a:ext>
                <a:ext uri="{FF2B5EF4-FFF2-40B4-BE49-F238E27FC236}">
                  <a16:creationId xmlns:a16="http://schemas.microsoft.com/office/drawing/2014/main" id="{00000000-0008-0000-0100-00008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33156" name="Button 5508" hidden="1">
              <a:extLst>
                <a:ext uri="{63B3BB69-23CF-44E3-9099-C40C66FF867C}">
                  <a14:compatExt spid="_x0000_s33156"/>
                </a:ext>
                <a:ext uri="{FF2B5EF4-FFF2-40B4-BE49-F238E27FC236}">
                  <a16:creationId xmlns:a16="http://schemas.microsoft.com/office/drawing/2014/main" id="{00000000-0008-0000-0100-00008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33157" name="Button 5509" hidden="1">
              <a:extLst>
                <a:ext uri="{63B3BB69-23CF-44E3-9099-C40C66FF867C}">
                  <a14:compatExt spid="_x0000_s33157"/>
                </a:ext>
                <a:ext uri="{FF2B5EF4-FFF2-40B4-BE49-F238E27FC236}">
                  <a16:creationId xmlns:a16="http://schemas.microsoft.com/office/drawing/2014/main" id="{00000000-0008-0000-0100-00008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33158" name="Button 5510" hidden="1">
              <a:extLst>
                <a:ext uri="{63B3BB69-23CF-44E3-9099-C40C66FF867C}">
                  <a14:compatExt spid="_x0000_s33158"/>
                </a:ext>
                <a:ext uri="{FF2B5EF4-FFF2-40B4-BE49-F238E27FC236}">
                  <a16:creationId xmlns:a16="http://schemas.microsoft.com/office/drawing/2014/main" id="{00000000-0008-0000-0100-00008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33159" name="Button 5511" hidden="1">
              <a:extLst>
                <a:ext uri="{63B3BB69-23CF-44E3-9099-C40C66FF867C}">
                  <a14:compatExt spid="_x0000_s33159"/>
                </a:ext>
                <a:ext uri="{FF2B5EF4-FFF2-40B4-BE49-F238E27FC236}">
                  <a16:creationId xmlns:a16="http://schemas.microsoft.com/office/drawing/2014/main" id="{00000000-0008-0000-0100-00008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33181" name="Button 5533" hidden="1">
              <a:extLst>
                <a:ext uri="{63B3BB69-23CF-44E3-9099-C40C66FF867C}">
                  <a14:compatExt spid="_x0000_s33181"/>
                </a:ext>
                <a:ext uri="{FF2B5EF4-FFF2-40B4-BE49-F238E27FC236}">
                  <a16:creationId xmlns:a16="http://schemas.microsoft.com/office/drawing/2014/main" id="{00000000-0008-0000-0100-00009D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33182" name="Button 5534" hidden="1">
              <a:extLst>
                <a:ext uri="{63B3BB69-23CF-44E3-9099-C40C66FF867C}">
                  <a14:compatExt spid="_x0000_s33182"/>
                </a:ext>
                <a:ext uri="{FF2B5EF4-FFF2-40B4-BE49-F238E27FC236}">
                  <a16:creationId xmlns:a16="http://schemas.microsoft.com/office/drawing/2014/main" id="{00000000-0008-0000-0100-00009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33183" name="Button 5535" hidden="1">
              <a:extLst>
                <a:ext uri="{63B3BB69-23CF-44E3-9099-C40C66FF867C}">
                  <a14:compatExt spid="_x0000_s33183"/>
                </a:ext>
                <a:ext uri="{FF2B5EF4-FFF2-40B4-BE49-F238E27FC236}">
                  <a16:creationId xmlns:a16="http://schemas.microsoft.com/office/drawing/2014/main" id="{00000000-0008-0000-0100-00009F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33192" name="Button 5544" hidden="1">
              <a:extLst>
                <a:ext uri="{63B3BB69-23CF-44E3-9099-C40C66FF867C}">
                  <a14:compatExt spid="_x0000_s33192"/>
                </a:ext>
                <a:ext uri="{FF2B5EF4-FFF2-40B4-BE49-F238E27FC236}">
                  <a16:creationId xmlns:a16="http://schemas.microsoft.com/office/drawing/2014/main" id="{00000000-0008-0000-0100-0000A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33193" name="Button 5545" hidden="1">
              <a:extLst>
                <a:ext uri="{63B3BB69-23CF-44E3-9099-C40C66FF867C}">
                  <a14:compatExt spid="_x0000_s33193"/>
                </a:ext>
                <a:ext uri="{FF2B5EF4-FFF2-40B4-BE49-F238E27FC236}">
                  <a16:creationId xmlns:a16="http://schemas.microsoft.com/office/drawing/2014/main" id="{00000000-0008-0000-0100-0000A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33194" name="Button 5546" hidden="1">
              <a:extLst>
                <a:ext uri="{63B3BB69-23CF-44E3-9099-C40C66FF867C}">
                  <a14:compatExt spid="_x0000_s33194"/>
                </a:ext>
                <a:ext uri="{FF2B5EF4-FFF2-40B4-BE49-F238E27FC236}">
                  <a16:creationId xmlns:a16="http://schemas.microsoft.com/office/drawing/2014/main" id="{00000000-0008-0000-0100-0000A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33195" name="Button 5547" hidden="1">
              <a:extLst>
                <a:ext uri="{63B3BB69-23CF-44E3-9099-C40C66FF867C}">
                  <a14:compatExt spid="_x0000_s33195"/>
                </a:ext>
                <a:ext uri="{FF2B5EF4-FFF2-40B4-BE49-F238E27FC236}">
                  <a16:creationId xmlns:a16="http://schemas.microsoft.com/office/drawing/2014/main" id="{00000000-0008-0000-0100-0000A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33196" name="Button 5548" hidden="1">
              <a:extLst>
                <a:ext uri="{63B3BB69-23CF-44E3-9099-C40C66FF867C}">
                  <a14:compatExt spid="_x0000_s33196"/>
                </a:ext>
                <a:ext uri="{FF2B5EF4-FFF2-40B4-BE49-F238E27FC236}">
                  <a16:creationId xmlns:a16="http://schemas.microsoft.com/office/drawing/2014/main" id="{00000000-0008-0000-0100-0000A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33197" name="Button 5549" hidden="1">
              <a:extLst>
                <a:ext uri="{63B3BB69-23CF-44E3-9099-C40C66FF867C}">
                  <a14:compatExt spid="_x0000_s33197"/>
                </a:ext>
                <a:ext uri="{FF2B5EF4-FFF2-40B4-BE49-F238E27FC236}">
                  <a16:creationId xmlns:a16="http://schemas.microsoft.com/office/drawing/2014/main" id="{00000000-0008-0000-0100-0000A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33198" name="Button 5550" hidden="1">
              <a:extLst>
                <a:ext uri="{63B3BB69-23CF-44E3-9099-C40C66FF867C}">
                  <a14:compatExt spid="_x0000_s33198"/>
                </a:ext>
                <a:ext uri="{FF2B5EF4-FFF2-40B4-BE49-F238E27FC236}">
                  <a16:creationId xmlns:a16="http://schemas.microsoft.com/office/drawing/2014/main" id="{00000000-0008-0000-0100-0000A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33199" name="Button 5551" hidden="1">
              <a:extLst>
                <a:ext uri="{63B3BB69-23CF-44E3-9099-C40C66FF867C}">
                  <a14:compatExt spid="_x0000_s33199"/>
                </a:ext>
                <a:ext uri="{FF2B5EF4-FFF2-40B4-BE49-F238E27FC236}">
                  <a16:creationId xmlns:a16="http://schemas.microsoft.com/office/drawing/2014/main" id="{00000000-0008-0000-0100-0000A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33200" name="Button 5552" hidden="1">
              <a:extLst>
                <a:ext uri="{63B3BB69-23CF-44E3-9099-C40C66FF867C}">
                  <a14:compatExt spid="_x0000_s33200"/>
                </a:ext>
                <a:ext uri="{FF2B5EF4-FFF2-40B4-BE49-F238E27FC236}">
                  <a16:creationId xmlns:a16="http://schemas.microsoft.com/office/drawing/2014/main" id="{00000000-0008-0000-0100-0000B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33201" name="Button 5553" hidden="1">
              <a:extLst>
                <a:ext uri="{63B3BB69-23CF-44E3-9099-C40C66FF867C}">
                  <a14:compatExt spid="_x0000_s33201"/>
                </a:ext>
                <a:ext uri="{FF2B5EF4-FFF2-40B4-BE49-F238E27FC236}">
                  <a16:creationId xmlns:a16="http://schemas.microsoft.com/office/drawing/2014/main" id="{00000000-0008-0000-0100-0000B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33202" name="Button 5554" hidden="1">
              <a:extLst>
                <a:ext uri="{63B3BB69-23CF-44E3-9099-C40C66FF867C}">
                  <a14:compatExt spid="_x0000_s33202"/>
                </a:ext>
                <a:ext uri="{FF2B5EF4-FFF2-40B4-BE49-F238E27FC236}">
                  <a16:creationId xmlns:a16="http://schemas.microsoft.com/office/drawing/2014/main" id="{00000000-0008-0000-0100-0000B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33203" name="Button 5555" hidden="1">
              <a:extLst>
                <a:ext uri="{63B3BB69-23CF-44E3-9099-C40C66FF867C}">
                  <a14:compatExt spid="_x0000_s33203"/>
                </a:ext>
                <a:ext uri="{FF2B5EF4-FFF2-40B4-BE49-F238E27FC236}">
                  <a16:creationId xmlns:a16="http://schemas.microsoft.com/office/drawing/2014/main" id="{00000000-0008-0000-0100-0000B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33204" name="Button 5556" hidden="1">
              <a:extLst>
                <a:ext uri="{63B3BB69-23CF-44E3-9099-C40C66FF867C}">
                  <a14:compatExt spid="_x0000_s33204"/>
                </a:ext>
                <a:ext uri="{FF2B5EF4-FFF2-40B4-BE49-F238E27FC236}">
                  <a16:creationId xmlns:a16="http://schemas.microsoft.com/office/drawing/2014/main" id="{00000000-0008-0000-0100-0000B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33205" name="Button 5557" hidden="1">
              <a:extLst>
                <a:ext uri="{63B3BB69-23CF-44E3-9099-C40C66FF867C}">
                  <a14:compatExt spid="_x0000_s33205"/>
                </a:ext>
                <a:ext uri="{FF2B5EF4-FFF2-40B4-BE49-F238E27FC236}">
                  <a16:creationId xmlns:a16="http://schemas.microsoft.com/office/drawing/2014/main" id="{00000000-0008-0000-0100-0000B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33226" name="Button 5578" hidden="1">
              <a:extLst>
                <a:ext uri="{63B3BB69-23CF-44E3-9099-C40C66FF867C}">
                  <a14:compatExt spid="_x0000_s33226"/>
                </a:ext>
                <a:ext uri="{FF2B5EF4-FFF2-40B4-BE49-F238E27FC236}">
                  <a16:creationId xmlns:a16="http://schemas.microsoft.com/office/drawing/2014/main" id="{00000000-0008-0000-0100-0000CA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3228" name="Button 5580" hidden="1">
              <a:extLst>
                <a:ext uri="{63B3BB69-23CF-44E3-9099-C40C66FF867C}">
                  <a14:compatExt spid="_x0000_s33228"/>
                </a:ext>
                <a:ext uri="{FF2B5EF4-FFF2-40B4-BE49-F238E27FC236}">
                  <a16:creationId xmlns:a16="http://schemas.microsoft.com/office/drawing/2014/main" id="{00000000-0008-0000-0100-0000CC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33238" name="Button 5590" hidden="1">
              <a:extLst>
                <a:ext uri="{63B3BB69-23CF-44E3-9099-C40C66FF867C}">
                  <a14:compatExt spid="_x0000_s33238"/>
                </a:ext>
                <a:ext uri="{FF2B5EF4-FFF2-40B4-BE49-F238E27FC236}">
                  <a16:creationId xmlns:a16="http://schemas.microsoft.com/office/drawing/2014/main" id="{00000000-0008-0000-0100-0000D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33258" name="Button 5610" hidden="1">
              <a:extLst>
                <a:ext uri="{63B3BB69-23CF-44E3-9099-C40C66FF867C}">
                  <a14:compatExt spid="_x0000_s33258"/>
                </a:ext>
                <a:ext uri="{FF2B5EF4-FFF2-40B4-BE49-F238E27FC236}">
                  <a16:creationId xmlns:a16="http://schemas.microsoft.com/office/drawing/2014/main" id="{00000000-0008-0000-0100-0000EA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33259" name="Button 5611" hidden="1">
              <a:extLst>
                <a:ext uri="{63B3BB69-23CF-44E3-9099-C40C66FF867C}">
                  <a14:compatExt spid="_x0000_s33259"/>
                </a:ext>
                <a:ext uri="{FF2B5EF4-FFF2-40B4-BE49-F238E27FC236}">
                  <a16:creationId xmlns:a16="http://schemas.microsoft.com/office/drawing/2014/main" id="{00000000-0008-0000-0100-0000E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33260" name="Button 5612" hidden="1">
              <a:extLst>
                <a:ext uri="{63B3BB69-23CF-44E3-9099-C40C66FF867C}">
                  <a14:compatExt spid="_x0000_s33260"/>
                </a:ext>
                <a:ext uri="{FF2B5EF4-FFF2-40B4-BE49-F238E27FC236}">
                  <a16:creationId xmlns:a16="http://schemas.microsoft.com/office/drawing/2014/main" id="{00000000-0008-0000-0100-0000EC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33292" name="Button 5644" hidden="1">
              <a:extLst>
                <a:ext uri="{63B3BB69-23CF-44E3-9099-C40C66FF867C}">
                  <a14:compatExt spid="_x0000_s33292"/>
                </a:ext>
                <a:ext uri="{FF2B5EF4-FFF2-40B4-BE49-F238E27FC236}">
                  <a16:creationId xmlns:a16="http://schemas.microsoft.com/office/drawing/2014/main" id="{00000000-0008-0000-0100-00000C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33293" name="Button 5645" hidden="1">
              <a:extLst>
                <a:ext uri="{63B3BB69-23CF-44E3-9099-C40C66FF867C}">
                  <a14:compatExt spid="_x0000_s33293"/>
                </a:ext>
                <a:ext uri="{FF2B5EF4-FFF2-40B4-BE49-F238E27FC236}">
                  <a16:creationId xmlns:a16="http://schemas.microsoft.com/office/drawing/2014/main" id="{00000000-0008-0000-0100-00000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33294" name="Button 5646" hidden="1">
              <a:extLst>
                <a:ext uri="{63B3BB69-23CF-44E3-9099-C40C66FF867C}">
                  <a14:compatExt spid="_x0000_s33294"/>
                </a:ext>
                <a:ext uri="{FF2B5EF4-FFF2-40B4-BE49-F238E27FC236}">
                  <a16:creationId xmlns:a16="http://schemas.microsoft.com/office/drawing/2014/main" id="{00000000-0008-0000-0100-00000E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33304" name="Button 5656" hidden="1">
              <a:extLst>
                <a:ext uri="{63B3BB69-23CF-44E3-9099-C40C66FF867C}">
                  <a14:compatExt spid="_x0000_s33304"/>
                </a:ext>
                <a:ext uri="{FF2B5EF4-FFF2-40B4-BE49-F238E27FC236}">
                  <a16:creationId xmlns:a16="http://schemas.microsoft.com/office/drawing/2014/main" id="{00000000-0008-0000-0100-00001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33305" name="Button 5657" hidden="1">
              <a:extLst>
                <a:ext uri="{63B3BB69-23CF-44E3-9099-C40C66FF867C}">
                  <a14:compatExt spid="_x0000_s33305"/>
                </a:ext>
                <a:ext uri="{FF2B5EF4-FFF2-40B4-BE49-F238E27FC236}">
                  <a16:creationId xmlns:a16="http://schemas.microsoft.com/office/drawing/2014/main" id="{00000000-0008-0000-0100-00001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33325" name="Button 5677" hidden="1">
              <a:extLst>
                <a:ext uri="{63B3BB69-23CF-44E3-9099-C40C66FF867C}">
                  <a14:compatExt spid="_x0000_s33325"/>
                </a:ext>
                <a:ext uri="{FF2B5EF4-FFF2-40B4-BE49-F238E27FC236}">
                  <a16:creationId xmlns:a16="http://schemas.microsoft.com/office/drawing/2014/main" id="{00000000-0008-0000-0100-00002D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33326" name="Button 5678" hidden="1">
              <a:extLst>
                <a:ext uri="{63B3BB69-23CF-44E3-9099-C40C66FF867C}">
                  <a14:compatExt spid="_x0000_s33326"/>
                </a:ext>
                <a:ext uri="{FF2B5EF4-FFF2-40B4-BE49-F238E27FC236}">
                  <a16:creationId xmlns:a16="http://schemas.microsoft.com/office/drawing/2014/main" id="{00000000-0008-0000-0100-00002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33327" name="Button 5679" hidden="1">
              <a:extLst>
                <a:ext uri="{63B3BB69-23CF-44E3-9099-C40C66FF867C}">
                  <a14:compatExt spid="_x0000_s33327"/>
                </a:ext>
                <a:ext uri="{FF2B5EF4-FFF2-40B4-BE49-F238E27FC236}">
                  <a16:creationId xmlns:a16="http://schemas.microsoft.com/office/drawing/2014/main" id="{00000000-0008-0000-0100-00002F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33337" name="Button 5689" hidden="1">
              <a:extLst>
                <a:ext uri="{63B3BB69-23CF-44E3-9099-C40C66FF867C}">
                  <a14:compatExt spid="_x0000_s33337"/>
                </a:ext>
                <a:ext uri="{FF2B5EF4-FFF2-40B4-BE49-F238E27FC236}">
                  <a16:creationId xmlns:a16="http://schemas.microsoft.com/office/drawing/2014/main" id="{00000000-0008-0000-0100-00003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33338" name="Button 5690" hidden="1">
              <a:extLst>
                <a:ext uri="{63B3BB69-23CF-44E3-9099-C40C66FF867C}">
                  <a14:compatExt spid="_x0000_s33338"/>
                </a:ext>
                <a:ext uri="{FF2B5EF4-FFF2-40B4-BE49-F238E27FC236}">
                  <a16:creationId xmlns:a16="http://schemas.microsoft.com/office/drawing/2014/main" id="{00000000-0008-0000-0100-00003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33358" name="Button 5710" hidden="1">
              <a:extLst>
                <a:ext uri="{63B3BB69-23CF-44E3-9099-C40C66FF867C}">
                  <a14:compatExt spid="_x0000_s33358"/>
                </a:ext>
                <a:ext uri="{FF2B5EF4-FFF2-40B4-BE49-F238E27FC236}">
                  <a16:creationId xmlns:a16="http://schemas.microsoft.com/office/drawing/2014/main" id="{00000000-0008-0000-0100-00004E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33359" name="Button 5711" hidden="1">
              <a:extLst>
                <a:ext uri="{63B3BB69-23CF-44E3-9099-C40C66FF867C}">
                  <a14:compatExt spid="_x0000_s33359"/>
                </a:ext>
                <a:ext uri="{FF2B5EF4-FFF2-40B4-BE49-F238E27FC236}">
                  <a16:creationId xmlns:a16="http://schemas.microsoft.com/office/drawing/2014/main" id="{00000000-0008-0000-0100-00004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33360" name="Button 5712" hidden="1">
              <a:extLst>
                <a:ext uri="{63B3BB69-23CF-44E3-9099-C40C66FF867C}">
                  <a14:compatExt spid="_x0000_s33360"/>
                </a:ext>
                <a:ext uri="{FF2B5EF4-FFF2-40B4-BE49-F238E27FC236}">
                  <a16:creationId xmlns:a16="http://schemas.microsoft.com/office/drawing/2014/main" id="{00000000-0008-0000-0100-000050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33369" name="Button 5721" hidden="1">
              <a:extLst>
                <a:ext uri="{63B3BB69-23CF-44E3-9099-C40C66FF867C}">
                  <a14:compatExt spid="_x0000_s33369"/>
                </a:ext>
                <a:ext uri="{FF2B5EF4-FFF2-40B4-BE49-F238E27FC236}">
                  <a16:creationId xmlns:a16="http://schemas.microsoft.com/office/drawing/2014/main" id="{00000000-0008-0000-0100-00005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33390" name="Button 5742" hidden="1">
              <a:extLst>
                <a:ext uri="{63B3BB69-23CF-44E3-9099-C40C66FF867C}">
                  <a14:compatExt spid="_x0000_s33390"/>
                </a:ext>
                <a:ext uri="{FF2B5EF4-FFF2-40B4-BE49-F238E27FC236}">
                  <a16:creationId xmlns:a16="http://schemas.microsoft.com/office/drawing/2014/main" id="{00000000-0008-0000-0100-00006E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33392" name="Button 5744" hidden="1">
              <a:extLst>
                <a:ext uri="{63B3BB69-23CF-44E3-9099-C40C66FF867C}">
                  <a14:compatExt spid="_x0000_s33392"/>
                </a:ext>
                <a:ext uri="{FF2B5EF4-FFF2-40B4-BE49-F238E27FC236}">
                  <a16:creationId xmlns:a16="http://schemas.microsoft.com/office/drawing/2014/main" id="{00000000-0008-0000-0100-000070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33407" name="Button 5759" hidden="1">
              <a:extLst>
                <a:ext uri="{63B3BB69-23CF-44E3-9099-C40C66FF867C}">
                  <a14:compatExt spid="_x0000_s33407"/>
                </a:ext>
                <a:ext uri="{FF2B5EF4-FFF2-40B4-BE49-F238E27FC236}">
                  <a16:creationId xmlns:a16="http://schemas.microsoft.com/office/drawing/2014/main" id="{00000000-0008-0000-0100-00007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33426" name="Button 5778" hidden="1">
              <a:extLst>
                <a:ext uri="{63B3BB69-23CF-44E3-9099-C40C66FF867C}">
                  <a14:compatExt spid="_x0000_s33426"/>
                </a:ext>
                <a:ext uri="{FF2B5EF4-FFF2-40B4-BE49-F238E27FC236}">
                  <a16:creationId xmlns:a16="http://schemas.microsoft.com/office/drawing/2014/main" id="{00000000-0008-0000-0100-000092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33427" name="Button 5779" hidden="1">
              <a:extLst>
                <a:ext uri="{63B3BB69-23CF-44E3-9099-C40C66FF867C}">
                  <a14:compatExt spid="_x0000_s33427"/>
                </a:ext>
                <a:ext uri="{FF2B5EF4-FFF2-40B4-BE49-F238E27FC236}">
                  <a16:creationId xmlns:a16="http://schemas.microsoft.com/office/drawing/2014/main" id="{00000000-0008-0000-0100-00009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33428" name="Button 5780" hidden="1">
              <a:extLst>
                <a:ext uri="{63B3BB69-23CF-44E3-9099-C40C66FF867C}">
                  <a14:compatExt spid="_x0000_s33428"/>
                </a:ext>
                <a:ext uri="{FF2B5EF4-FFF2-40B4-BE49-F238E27FC236}">
                  <a16:creationId xmlns:a16="http://schemas.microsoft.com/office/drawing/2014/main" id="{00000000-0008-0000-0100-000094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33437" name="Button 5789" hidden="1">
              <a:extLst>
                <a:ext uri="{63B3BB69-23CF-44E3-9099-C40C66FF867C}">
                  <a14:compatExt spid="_x0000_s33437"/>
                </a:ext>
                <a:ext uri="{FF2B5EF4-FFF2-40B4-BE49-F238E27FC236}">
                  <a16:creationId xmlns:a16="http://schemas.microsoft.com/office/drawing/2014/main" id="{00000000-0008-0000-0100-00009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33457" name="Button 5809" hidden="1">
              <a:extLst>
                <a:ext uri="{63B3BB69-23CF-44E3-9099-C40C66FF867C}">
                  <a14:compatExt spid="_x0000_s33457"/>
                </a:ext>
                <a:ext uri="{FF2B5EF4-FFF2-40B4-BE49-F238E27FC236}">
                  <a16:creationId xmlns:a16="http://schemas.microsoft.com/office/drawing/2014/main" id="{00000000-0008-0000-0100-0000B1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33458" name="Button 5810" hidden="1">
              <a:extLst>
                <a:ext uri="{63B3BB69-23CF-44E3-9099-C40C66FF867C}">
                  <a14:compatExt spid="_x0000_s33458"/>
                </a:ext>
                <a:ext uri="{FF2B5EF4-FFF2-40B4-BE49-F238E27FC236}">
                  <a16:creationId xmlns:a16="http://schemas.microsoft.com/office/drawing/2014/main" id="{00000000-0008-0000-0100-0000B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33459" name="Button 5811" hidden="1">
              <a:extLst>
                <a:ext uri="{63B3BB69-23CF-44E3-9099-C40C66FF867C}">
                  <a14:compatExt spid="_x0000_s33459"/>
                </a:ext>
                <a:ext uri="{FF2B5EF4-FFF2-40B4-BE49-F238E27FC236}">
                  <a16:creationId xmlns:a16="http://schemas.microsoft.com/office/drawing/2014/main" id="{00000000-0008-0000-0100-0000B3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33467" name="Button 5819" hidden="1">
              <a:extLst>
                <a:ext uri="{63B3BB69-23CF-44E3-9099-C40C66FF867C}">
                  <a14:compatExt spid="_x0000_s33467"/>
                </a:ext>
                <a:ext uri="{FF2B5EF4-FFF2-40B4-BE49-F238E27FC236}">
                  <a16:creationId xmlns:a16="http://schemas.microsoft.com/office/drawing/2014/main" id="{00000000-0008-0000-0100-0000B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33468" name="Button 5820" hidden="1">
              <a:extLst>
                <a:ext uri="{63B3BB69-23CF-44E3-9099-C40C66FF867C}">
                  <a14:compatExt spid="_x0000_s33468"/>
                </a:ext>
                <a:ext uri="{FF2B5EF4-FFF2-40B4-BE49-F238E27FC236}">
                  <a16:creationId xmlns:a16="http://schemas.microsoft.com/office/drawing/2014/main" id="{00000000-0008-0000-0100-0000B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33469" name="Button 5821" hidden="1">
              <a:extLst>
                <a:ext uri="{63B3BB69-23CF-44E3-9099-C40C66FF867C}">
                  <a14:compatExt spid="_x0000_s33469"/>
                </a:ext>
                <a:ext uri="{FF2B5EF4-FFF2-40B4-BE49-F238E27FC236}">
                  <a16:creationId xmlns:a16="http://schemas.microsoft.com/office/drawing/2014/main" id="{00000000-0008-0000-0100-0000B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33488" name="Button 5840" hidden="1">
              <a:extLst>
                <a:ext uri="{63B3BB69-23CF-44E3-9099-C40C66FF867C}">
                  <a14:compatExt spid="_x0000_s33488"/>
                </a:ext>
                <a:ext uri="{FF2B5EF4-FFF2-40B4-BE49-F238E27FC236}">
                  <a16:creationId xmlns:a16="http://schemas.microsoft.com/office/drawing/2014/main" id="{00000000-0008-0000-0100-0000D0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33489" name="Button 5841" hidden="1">
              <a:extLst>
                <a:ext uri="{63B3BB69-23CF-44E3-9099-C40C66FF867C}">
                  <a14:compatExt spid="_x0000_s33489"/>
                </a:ext>
                <a:ext uri="{FF2B5EF4-FFF2-40B4-BE49-F238E27FC236}">
                  <a16:creationId xmlns:a16="http://schemas.microsoft.com/office/drawing/2014/main" id="{00000000-0008-0000-0100-0000D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33490" name="Button 5842" hidden="1">
              <a:extLst>
                <a:ext uri="{63B3BB69-23CF-44E3-9099-C40C66FF867C}">
                  <a14:compatExt spid="_x0000_s33490"/>
                </a:ext>
                <a:ext uri="{FF2B5EF4-FFF2-40B4-BE49-F238E27FC236}">
                  <a16:creationId xmlns:a16="http://schemas.microsoft.com/office/drawing/2014/main" id="{00000000-0008-0000-0100-0000D2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33502" name="Button 5854" hidden="1">
              <a:extLst>
                <a:ext uri="{63B3BB69-23CF-44E3-9099-C40C66FF867C}">
                  <a14:compatExt spid="_x0000_s33502"/>
                </a:ext>
                <a:ext uri="{FF2B5EF4-FFF2-40B4-BE49-F238E27FC236}">
                  <a16:creationId xmlns:a16="http://schemas.microsoft.com/office/drawing/2014/main" id="{00000000-0008-0000-0100-0000D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33503" name="Button 5855" hidden="1">
              <a:extLst>
                <a:ext uri="{63B3BB69-23CF-44E3-9099-C40C66FF867C}">
                  <a14:compatExt spid="_x0000_s33503"/>
                </a:ext>
                <a:ext uri="{FF2B5EF4-FFF2-40B4-BE49-F238E27FC236}">
                  <a16:creationId xmlns:a16="http://schemas.microsoft.com/office/drawing/2014/main" id="{00000000-0008-0000-0100-0000D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33504" name="Button 5856" hidden="1">
              <a:extLst>
                <a:ext uri="{63B3BB69-23CF-44E3-9099-C40C66FF867C}">
                  <a14:compatExt spid="_x0000_s33504"/>
                </a:ext>
                <a:ext uri="{FF2B5EF4-FFF2-40B4-BE49-F238E27FC236}">
                  <a16:creationId xmlns:a16="http://schemas.microsoft.com/office/drawing/2014/main" id="{00000000-0008-0000-0100-0000E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33524" name="Button 5876" hidden="1">
              <a:extLst>
                <a:ext uri="{63B3BB69-23CF-44E3-9099-C40C66FF867C}">
                  <a14:compatExt spid="_x0000_s33524"/>
                </a:ext>
                <a:ext uri="{FF2B5EF4-FFF2-40B4-BE49-F238E27FC236}">
                  <a16:creationId xmlns:a16="http://schemas.microsoft.com/office/drawing/2014/main" id="{00000000-0008-0000-0100-0000F4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33525" name="Button 5877" hidden="1">
              <a:extLst>
                <a:ext uri="{63B3BB69-23CF-44E3-9099-C40C66FF867C}">
                  <a14:compatExt spid="_x0000_s33525"/>
                </a:ext>
                <a:ext uri="{FF2B5EF4-FFF2-40B4-BE49-F238E27FC236}">
                  <a16:creationId xmlns:a16="http://schemas.microsoft.com/office/drawing/2014/main" id="{00000000-0008-0000-0100-0000F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33526" name="Button 5878" hidden="1">
              <a:extLst>
                <a:ext uri="{63B3BB69-23CF-44E3-9099-C40C66FF867C}">
                  <a14:compatExt spid="_x0000_s33526"/>
                </a:ext>
                <a:ext uri="{FF2B5EF4-FFF2-40B4-BE49-F238E27FC236}">
                  <a16:creationId xmlns:a16="http://schemas.microsoft.com/office/drawing/2014/main" id="{00000000-0008-0000-0100-0000F6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33534" name="Button 5886" hidden="1">
              <a:extLst>
                <a:ext uri="{63B3BB69-23CF-44E3-9099-C40C66FF867C}">
                  <a14:compatExt spid="_x0000_s33534"/>
                </a:ext>
                <a:ext uri="{FF2B5EF4-FFF2-40B4-BE49-F238E27FC236}">
                  <a16:creationId xmlns:a16="http://schemas.microsoft.com/office/drawing/2014/main" id="{00000000-0008-0000-0100-0000F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33535" name="Button 5887" hidden="1">
              <a:extLst>
                <a:ext uri="{63B3BB69-23CF-44E3-9099-C40C66FF867C}">
                  <a14:compatExt spid="_x0000_s33535"/>
                </a:ext>
                <a:ext uri="{FF2B5EF4-FFF2-40B4-BE49-F238E27FC236}">
                  <a16:creationId xmlns:a16="http://schemas.microsoft.com/office/drawing/2014/main" id="{00000000-0008-0000-0100-0000F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33536" name="Button 5888" hidden="1">
              <a:extLst>
                <a:ext uri="{63B3BB69-23CF-44E3-9099-C40C66FF867C}">
                  <a14:compatExt spid="_x0000_s33536"/>
                </a:ext>
                <a:ext uri="{FF2B5EF4-FFF2-40B4-BE49-F238E27FC236}">
                  <a16:creationId xmlns:a16="http://schemas.microsoft.com/office/drawing/2014/main" id="{00000000-0008-0000-0100-00000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33556" name="Button 5908" hidden="1">
              <a:extLst>
                <a:ext uri="{63B3BB69-23CF-44E3-9099-C40C66FF867C}">
                  <a14:compatExt spid="_x0000_s33556"/>
                </a:ext>
                <a:ext uri="{FF2B5EF4-FFF2-40B4-BE49-F238E27FC236}">
                  <a16:creationId xmlns:a16="http://schemas.microsoft.com/office/drawing/2014/main" id="{00000000-0008-0000-0100-000014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33557" name="Button 5909" hidden="1">
              <a:extLst>
                <a:ext uri="{63B3BB69-23CF-44E3-9099-C40C66FF867C}">
                  <a14:compatExt spid="_x0000_s33557"/>
                </a:ext>
                <a:ext uri="{FF2B5EF4-FFF2-40B4-BE49-F238E27FC236}">
                  <a16:creationId xmlns:a16="http://schemas.microsoft.com/office/drawing/2014/main" id="{00000000-0008-0000-0100-00001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33558" name="Button 5910" hidden="1">
              <a:extLst>
                <a:ext uri="{63B3BB69-23CF-44E3-9099-C40C66FF867C}">
                  <a14:compatExt spid="_x0000_s33558"/>
                </a:ext>
                <a:ext uri="{FF2B5EF4-FFF2-40B4-BE49-F238E27FC236}">
                  <a16:creationId xmlns:a16="http://schemas.microsoft.com/office/drawing/2014/main" id="{00000000-0008-0000-0100-000016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33567" name="Button 5919" hidden="1">
              <a:extLst>
                <a:ext uri="{63B3BB69-23CF-44E3-9099-C40C66FF867C}">
                  <a14:compatExt spid="_x0000_s33567"/>
                </a:ext>
                <a:ext uri="{FF2B5EF4-FFF2-40B4-BE49-F238E27FC236}">
                  <a16:creationId xmlns:a16="http://schemas.microsoft.com/office/drawing/2014/main" id="{00000000-0008-0000-0100-00001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33568" name="Button 5920" hidden="1">
              <a:extLst>
                <a:ext uri="{63B3BB69-23CF-44E3-9099-C40C66FF867C}">
                  <a14:compatExt spid="_x0000_s33568"/>
                </a:ext>
                <a:ext uri="{FF2B5EF4-FFF2-40B4-BE49-F238E27FC236}">
                  <a16:creationId xmlns:a16="http://schemas.microsoft.com/office/drawing/2014/main" id="{00000000-0008-0000-0100-00002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33569" name="Button 5921" hidden="1">
              <a:extLst>
                <a:ext uri="{63B3BB69-23CF-44E3-9099-C40C66FF867C}">
                  <a14:compatExt spid="_x0000_s33569"/>
                </a:ext>
                <a:ext uri="{FF2B5EF4-FFF2-40B4-BE49-F238E27FC236}">
                  <a16:creationId xmlns:a16="http://schemas.microsoft.com/office/drawing/2014/main" id="{00000000-0008-0000-0100-00002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33589" name="Button 5941" hidden="1">
              <a:extLst>
                <a:ext uri="{63B3BB69-23CF-44E3-9099-C40C66FF867C}">
                  <a14:compatExt spid="_x0000_s33589"/>
                </a:ext>
                <a:ext uri="{FF2B5EF4-FFF2-40B4-BE49-F238E27FC236}">
                  <a16:creationId xmlns:a16="http://schemas.microsoft.com/office/drawing/2014/main" id="{00000000-0008-0000-0100-000035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33590" name="Button 5942" hidden="1">
              <a:extLst>
                <a:ext uri="{63B3BB69-23CF-44E3-9099-C40C66FF867C}">
                  <a14:compatExt spid="_x0000_s33590"/>
                </a:ext>
                <a:ext uri="{FF2B5EF4-FFF2-40B4-BE49-F238E27FC236}">
                  <a16:creationId xmlns:a16="http://schemas.microsoft.com/office/drawing/2014/main" id="{00000000-0008-0000-0100-00003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33591" name="Button 5943" hidden="1">
              <a:extLst>
                <a:ext uri="{63B3BB69-23CF-44E3-9099-C40C66FF867C}">
                  <a14:compatExt spid="_x0000_s33591"/>
                </a:ext>
                <a:ext uri="{FF2B5EF4-FFF2-40B4-BE49-F238E27FC236}">
                  <a16:creationId xmlns:a16="http://schemas.microsoft.com/office/drawing/2014/main" id="{00000000-0008-0000-0100-000037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33601" name="Button 5953" hidden="1">
              <a:extLst>
                <a:ext uri="{63B3BB69-23CF-44E3-9099-C40C66FF867C}">
                  <a14:compatExt spid="_x0000_s33601"/>
                </a:ext>
                <a:ext uri="{FF2B5EF4-FFF2-40B4-BE49-F238E27FC236}">
                  <a16:creationId xmlns:a16="http://schemas.microsoft.com/office/drawing/2014/main" id="{00000000-0008-0000-0100-00004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33621" name="Button 5973" hidden="1">
              <a:extLst>
                <a:ext uri="{63B3BB69-23CF-44E3-9099-C40C66FF867C}">
                  <a14:compatExt spid="_x0000_s33621"/>
                </a:ext>
                <a:ext uri="{FF2B5EF4-FFF2-40B4-BE49-F238E27FC236}">
                  <a16:creationId xmlns:a16="http://schemas.microsoft.com/office/drawing/2014/main" id="{00000000-0008-0000-0100-000055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33622" name="Button 5974" hidden="1">
              <a:extLst>
                <a:ext uri="{63B3BB69-23CF-44E3-9099-C40C66FF867C}">
                  <a14:compatExt spid="_x0000_s33622"/>
                </a:ext>
                <a:ext uri="{FF2B5EF4-FFF2-40B4-BE49-F238E27FC236}">
                  <a16:creationId xmlns:a16="http://schemas.microsoft.com/office/drawing/2014/main" id="{00000000-0008-0000-0100-00005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33623" name="Button 5975" hidden="1">
              <a:extLst>
                <a:ext uri="{63B3BB69-23CF-44E3-9099-C40C66FF867C}">
                  <a14:compatExt spid="_x0000_s33623"/>
                </a:ext>
                <a:ext uri="{FF2B5EF4-FFF2-40B4-BE49-F238E27FC236}">
                  <a16:creationId xmlns:a16="http://schemas.microsoft.com/office/drawing/2014/main" id="{00000000-0008-0000-0100-000057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33636" name="Button 5988" hidden="1">
              <a:extLst>
                <a:ext uri="{63B3BB69-23CF-44E3-9099-C40C66FF867C}">
                  <a14:compatExt spid="_x0000_s33636"/>
                </a:ext>
                <a:ext uri="{FF2B5EF4-FFF2-40B4-BE49-F238E27FC236}">
                  <a16:creationId xmlns:a16="http://schemas.microsoft.com/office/drawing/2014/main" id="{00000000-0008-0000-0100-00006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4C8D47-9715-4152-9EB7-5F7C292C2AAE}" name="Table32" displayName="Table32" ref="A24:F25" totalsRowShown="0">
  <autoFilter ref="A24:F25" xr:uid="{614C8D47-9715-4152-9EB7-5F7C292C2AAE}"/>
  <tableColumns count="6">
    <tableColumn id="1" xr3:uid="{3B4E8086-737E-4CDB-AB54-A2FB64EFD281}" name="CÓDIGO CATÁLOGO" dataDxfId="249"/>
    <tableColumn id="2" xr3:uid="{5151C5EC-0770-417D-9D82-03D275590F71}" name="ARTÍCULO">
      <calculatedColumnFormula>IFERROR(INDEX(UNSPSCDes,MATCH(INDIRECT(ADDRESS(ROW(),COLUMN()-1,4)),UNSPSCCode,0)),"")</calculatedColumnFormula>
    </tableColumn>
    <tableColumn id="3" xr3:uid="{6FC37843-7931-467E-B3DE-FEE45ACB802E}" name="UNIDAD DE MEDIDA" dataDxfId="248" dataCellStyle="ArticleBody_text"/>
    <tableColumn id="4" xr3:uid="{7D535713-723B-423F-BEB4-2CA973BB8C42}" name="CANTIDAD TOTAL ESTIMADA"/>
    <tableColumn id="5" xr3:uid="{12D58E8D-2D9B-4B98-9501-40A19EEF53F7}" name="PRECIO UNITARIO ESTIMADO"/>
    <tableColumn id="6" xr3:uid="{547DC59E-FA5B-4880-A7C8-F85EB00370B4}"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F941B88-12F3-4F66-A3C6-B1E457E2FCBB}" name="Table312" displayName="Table312" ref="A123:F124" totalsRowShown="0">
  <autoFilter ref="A123:F124" xr:uid="{BF941B88-12F3-4F66-A3C6-B1E457E2FCBB}"/>
  <tableColumns count="6">
    <tableColumn id="1" xr3:uid="{351E1BDA-8C9E-4C8C-B8CC-479D3BB44E56}" name="CÓDIGO CATÁLOGO" dataDxfId="238"/>
    <tableColumn id="2" xr3:uid="{642D43A6-7256-4ABD-BC8D-963AECC27573}" name="ARTÍCULO">
      <calculatedColumnFormula>IFERROR(INDEX(UNSPSCDes,MATCH(INDIRECT(ADDRESS(ROW(),COLUMN()-1,4)),UNSPSCCode,0)),"")</calculatedColumnFormula>
    </tableColumn>
    <tableColumn id="3" xr3:uid="{B59041F6-88B3-48F9-96CB-CFC52BC1E082}" name="UNIDAD DE MEDIDA"/>
    <tableColumn id="4" xr3:uid="{4EDAC76A-F5BE-48BF-AB1B-57E819659D2C}" name="CANTIDAD TOTAL ESTIMADA"/>
    <tableColumn id="5" xr3:uid="{9CF9C3A9-B844-4ACB-8354-D4057570BDEA}" name="PRECIO UNITARIO ESTIMADO"/>
    <tableColumn id="6" xr3:uid="{15925B0D-8CEE-4E98-8A7B-438392666B7E}"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FD99D0DF-F238-46B3-8133-738DF30F959D}" name="Table3103" displayName="Table3103" ref="A1756:F1760" totalsRowShown="0">
  <autoFilter ref="A1756:F1760" xr:uid="{FD99D0DF-F238-46B3-8133-738DF30F959D}"/>
  <tableColumns count="6">
    <tableColumn id="1" xr3:uid="{DE924747-9588-4F71-8485-7ECDACB966E3}" name="CÓDIGO CATÁLOGO" dataDxfId="50"/>
    <tableColumn id="2" xr3:uid="{53D8AF48-47BF-4DEB-8717-72F2BFBA8390}" name="ARTÍCULO">
      <calculatedColumnFormula>IFERROR(INDEX(UNSPSCDes,MATCH(INDIRECT(ADDRESS(ROW(),COLUMN()-1,4)),UNSPSCCode,0)),"")</calculatedColumnFormula>
    </tableColumn>
    <tableColumn id="3" xr3:uid="{FD93E1B1-C120-4D09-A34E-56AD4C144BC3}" name="UNIDAD DE MEDIDA" dataDxfId="49" dataCellStyle="ArticleBody"/>
    <tableColumn id="4" xr3:uid="{3CC90935-58FD-4F2B-A4FB-44C58A852AE9}" name="CANTIDAD TOTAL ESTIMADA" dataDxfId="48" dataCellStyle="ArticleBody"/>
    <tableColumn id="5" xr3:uid="{EE9CBB42-28EE-4349-8A7B-DDEC4C127ACF}" name="PRECIO UNITARIO ESTIMADO" dataDxfId="47" dataCellStyle="ArticleBody_currency"/>
    <tableColumn id="6" xr3:uid="{C99449E9-5E28-4A9D-B2D6-03B75979FC4F}"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50934F17-1C8B-4CDB-A88E-042BF754A927}" name="Table3104" displayName="Table3104" ref="A1770:F1774" totalsRowShown="0">
  <autoFilter ref="A1770:F1774" xr:uid="{50934F17-1C8B-4CDB-A88E-042BF754A927}"/>
  <tableColumns count="6">
    <tableColumn id="1" xr3:uid="{EE9EB299-7E88-481E-AFC7-7EDEDD41F2D5}" name="CÓDIGO CATÁLOGO" dataDxfId="46"/>
    <tableColumn id="2" xr3:uid="{BF2B617E-A7C6-4E9D-9299-D33FFEAD5281}" name="ARTÍCULO">
      <calculatedColumnFormula>IFERROR(INDEX(UNSPSCDes,MATCH(INDIRECT(ADDRESS(ROW(),COLUMN()-1,4)),UNSPSCCode,0)),"")</calculatedColumnFormula>
    </tableColumn>
    <tableColumn id="3" xr3:uid="{980EE673-C1C8-49A8-8353-9482CF064AFC}" name="UNIDAD DE MEDIDA"/>
    <tableColumn id="4" xr3:uid="{D2290952-C08B-49EA-A697-19E4CDDF0100}" name="CANTIDAD TOTAL ESTIMADA" dataDxfId="45" dataCellStyle="ArticleBody"/>
    <tableColumn id="5" xr3:uid="{96460B96-A597-4E6E-8B25-C53E7C69B080}" name="PRECIO UNITARIO ESTIMADO" dataDxfId="44" dataCellStyle="ArticleBody_currency"/>
    <tableColumn id="6" xr3:uid="{ECD65B5A-242C-40A5-A857-6728DA53C90F}"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C7E57DCB-EF58-4616-827A-2BAF7C4C45CC}" name="Table3105" displayName="Table3105" ref="A1784:F1787" totalsRowShown="0">
  <autoFilter ref="A1784:F1787" xr:uid="{C7E57DCB-EF58-4616-827A-2BAF7C4C45CC}"/>
  <tableColumns count="6">
    <tableColumn id="1" xr3:uid="{5F16A0B9-283D-49BD-9A89-FB5DD7CAFF86}" name="CÓDIGO CATÁLOGO" dataDxfId="43"/>
    <tableColumn id="2" xr3:uid="{ACE60677-1AAD-4576-86E5-551FB80E329F}" name="ARTÍCULO">
      <calculatedColumnFormula>IFERROR(INDEX(UNSPSCDes,MATCH(INDIRECT(ADDRESS(ROW(),COLUMN()-1,4)),UNSPSCCode,0)),"")</calculatedColumnFormula>
    </tableColumn>
    <tableColumn id="3" xr3:uid="{B121FF99-1BE3-4230-9E68-BA7A72CA881C}" name="UNIDAD DE MEDIDA" dataDxfId="42" dataCellStyle="ArticleBody"/>
    <tableColumn id="4" xr3:uid="{25CD845A-10EC-4418-BC2B-F9A73880F56C}" name="CANTIDAD TOTAL ESTIMADA" dataDxfId="41" dataCellStyle="ArticleBody"/>
    <tableColumn id="5" xr3:uid="{1D9E70C4-2233-40FE-B3C5-DACAB8DCF449}" name="PRECIO UNITARIO ESTIMADO" dataDxfId="40" dataCellStyle="ArticleBody_currency"/>
    <tableColumn id="6" xr3:uid="{24BE1148-E4B2-4B1D-A70E-7BBD341F7CF9}"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7D27B7EE-1F0E-464F-AFA1-E5E7230228A0}" name="Table3106" displayName="Table3106" ref="A1797:F1800" totalsRowShown="0">
  <autoFilter ref="A1797:F1800" xr:uid="{7D27B7EE-1F0E-464F-AFA1-E5E7230228A0}"/>
  <tableColumns count="6">
    <tableColumn id="1" xr3:uid="{C350863F-C648-4DEC-BF1F-1220ED11FB61}" name="CÓDIGO CATÁLOGO"/>
    <tableColumn id="2" xr3:uid="{E2453B40-EDDE-4791-913E-DE4023B31E41}" name="ARTÍCULO">
      <calculatedColumnFormula>IFERROR(INDEX(UNSPSCDes,MATCH(INDIRECT(ADDRESS(ROW(),COLUMN()-1,4)),UNSPSCCode,0)),"")</calculatedColumnFormula>
    </tableColumn>
    <tableColumn id="3" xr3:uid="{09200A99-3A94-4DC7-8CF1-D8D30C890099}" name="UNIDAD DE MEDIDA"/>
    <tableColumn id="4" xr3:uid="{106F522E-67FB-45A5-8B03-EC8D6641C7A5}" name="CANTIDAD TOTAL ESTIMADA"/>
    <tableColumn id="5" xr3:uid="{39AE2ADD-2B0D-4EE1-BFDC-70ADF9275806}" name="PRECIO UNITARIO ESTIMADO"/>
    <tableColumn id="6" xr3:uid="{A0696F67-F8E4-4884-8CA7-79C1295B86AE}"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8DD06842-360B-4968-BDA2-CB745E741C81}" name="Table3107" displayName="Table3107" ref="A1810:F1824" totalsRowShown="0">
  <autoFilter ref="A1810:F1824" xr:uid="{8DD06842-360B-4968-BDA2-CB745E741C81}"/>
  <tableColumns count="6">
    <tableColumn id="1" xr3:uid="{1E88E6F2-8990-4CFA-A92B-B96C71B4A213}" name="CÓDIGO CATÁLOGO"/>
    <tableColumn id="2" xr3:uid="{C729D7F0-97C6-4342-BA99-2B534AE7D388}" name="ARTÍCULO">
      <calculatedColumnFormula>IFERROR(INDEX(UNSPSCDes,MATCH(INDIRECT(ADDRESS(ROW(),COLUMN()-1,4)),UNSPSCCode,0)),"")</calculatedColumnFormula>
    </tableColumn>
    <tableColumn id="3" xr3:uid="{B0EC7E2E-B52A-4C56-8E2C-89AF4913773B}" name="UNIDAD DE MEDIDA"/>
    <tableColumn id="4" xr3:uid="{18E1F1AD-4FC0-4A49-A5BB-888C86A19FC8}" name="CANTIDAD TOTAL ESTIMADA"/>
    <tableColumn id="5" xr3:uid="{54C229E7-ED8E-465B-8365-10236329B5CA}" name="PRECIO UNITARIO ESTIMADO"/>
    <tableColumn id="6" xr3:uid="{D8867852-28EB-4C61-BE02-47E38B4A63F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6D8E30F0-DD96-486C-8BEC-A4B1DD68701D}" name="Table3108" displayName="Table3108" ref="A1834:F1849" totalsRowShown="0">
  <autoFilter ref="A1834:F1849" xr:uid="{6D8E30F0-DD96-486C-8BEC-A4B1DD68701D}"/>
  <tableColumns count="6">
    <tableColumn id="1" xr3:uid="{BB27E902-CE0A-4C5F-82C0-8C6B32050786}" name="CÓDIGO CATÁLOGO"/>
    <tableColumn id="2" xr3:uid="{67B1EEBB-68D8-4839-B052-00B43167DBEB}" name="ARTÍCULO">
      <calculatedColumnFormula>IFERROR(INDEX(UNSPSCDes,MATCH(INDIRECT(ADDRESS(ROW(),COLUMN()-1,4)),UNSPSCCode,0)),"")</calculatedColumnFormula>
    </tableColumn>
    <tableColumn id="3" xr3:uid="{AEDE5228-2512-4FB6-892A-567D701EA040}" name="UNIDAD DE MEDIDA"/>
    <tableColumn id="4" xr3:uid="{DD8499B5-51F9-4B3E-BBEA-F6FF748EBCD0}" name="CANTIDAD TOTAL ESTIMADA"/>
    <tableColumn id="5" xr3:uid="{5895DD1E-C629-4451-9F42-625DC0958EED}" name="PRECIO UNITARIO ESTIMADO"/>
    <tableColumn id="6" xr3:uid="{88C1224E-82EE-4A93-BDD2-A38B1853A2FE}"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EA5A88FC-81AA-4749-94E1-9DFE6AA5221A}" name="Table3109" displayName="Table3109" ref="A1859:F1873" totalsRowShown="0">
  <autoFilter ref="A1859:F1873" xr:uid="{EA5A88FC-81AA-4749-94E1-9DFE6AA5221A}"/>
  <tableColumns count="6">
    <tableColumn id="1" xr3:uid="{016C9B66-0734-4509-ACC0-0034DB9637CF}" name="CÓDIGO CATÁLOGO"/>
    <tableColumn id="2" xr3:uid="{6376D913-7610-4309-BEC7-3D9E12995652}" name="ARTÍCULO">
      <calculatedColumnFormula>IFERROR(INDEX(UNSPSCDes,MATCH(INDIRECT(ADDRESS(ROW(),COLUMN()-1,4)),UNSPSCCode,0)),"")</calculatedColumnFormula>
    </tableColumn>
    <tableColumn id="3" xr3:uid="{232D920D-BEB9-49D8-A5A8-F8F4A42EE4A5}" name="UNIDAD DE MEDIDA"/>
    <tableColumn id="4" xr3:uid="{0EE37175-3A00-46F2-A3DD-5CB1913A3632}" name="CANTIDAD TOTAL ESTIMADA"/>
    <tableColumn id="5" xr3:uid="{0AFDFE9E-9D23-482E-ACFF-029B0F5E4B8E}" name="PRECIO UNITARIO ESTIMADO"/>
    <tableColumn id="6" xr3:uid="{370F1139-7C64-43C4-8943-1C1B66B068A1}"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E06F7343-E21D-4175-910E-C769E72ADF06}" name="Table3110" displayName="Table3110" ref="A1883:F1898" totalsRowShown="0">
  <autoFilter ref="A1883:F1898" xr:uid="{E06F7343-E21D-4175-910E-C769E72ADF06}"/>
  <tableColumns count="6">
    <tableColumn id="1" xr3:uid="{508D8883-89A1-438E-9BD2-178EDA26DD92}" name="CÓDIGO CATÁLOGO"/>
    <tableColumn id="2" xr3:uid="{01960873-9756-4FC3-B5C3-69610D69205A}" name="ARTÍCULO">
      <calculatedColumnFormula>IFERROR(INDEX(UNSPSCDes,MATCH(INDIRECT(ADDRESS(ROW(),COLUMN()-1,4)),UNSPSCCode,0)),"")</calculatedColumnFormula>
    </tableColumn>
    <tableColumn id="3" xr3:uid="{0D676F60-86E1-4653-B044-AC9F5737CCE6}" name="UNIDAD DE MEDIDA"/>
    <tableColumn id="4" xr3:uid="{768FD12F-9731-4B03-B6B7-E4D668999F5E}" name="CANTIDAD TOTAL ESTIMADA"/>
    <tableColumn id="5" xr3:uid="{098509A7-1C97-46CA-BA9E-A62791C83276}" name="PRECIO UNITARIO ESTIMADO"/>
    <tableColumn id="6" xr3:uid="{247D7613-1B76-4297-B0D4-961C780DB4CC}"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B01EA11C-54E9-47AB-892F-48D956ADF863}" name="Table3111" displayName="Table3111" ref="A1908:F1909" totalsRowShown="0">
  <autoFilter ref="A1908:F1909" xr:uid="{B01EA11C-54E9-47AB-892F-48D956ADF863}"/>
  <tableColumns count="6">
    <tableColumn id="1" xr3:uid="{38EE5825-07F4-4F22-8A5E-C71D7A770041}" name="CÓDIGO CATÁLOGO" dataDxfId="39"/>
    <tableColumn id="2" xr3:uid="{F5A1574D-EE41-4F9F-A588-F9B4E548714D}" name="ARTÍCULO">
      <calculatedColumnFormula>IFERROR(INDEX(UNSPSCDes,MATCH(INDIRECT(ADDRESS(ROW(),COLUMN()-1,4)),UNSPSCCode,0)),"")</calculatedColumnFormula>
    </tableColumn>
    <tableColumn id="3" xr3:uid="{1691CB42-F677-4D8A-A505-0159C4FFA935}" name="UNIDAD DE MEDIDA" dataDxfId="38" dataCellStyle="ArticleBody"/>
    <tableColumn id="4" xr3:uid="{64DEA1C1-E685-4D5A-BD3C-D36B35E871BF}" name="CANTIDAD TOTAL ESTIMADA" dataDxfId="37" dataCellStyle="ArticleBody"/>
    <tableColumn id="5" xr3:uid="{F295B12C-774C-4C87-9BAF-5F8667FFD5E2}" name="PRECIO UNITARIO ESTIMADO" dataDxfId="36" dataCellStyle="ArticleBody_currency"/>
    <tableColumn id="6" xr3:uid="{3176C840-C9E6-48DA-8E47-A05B8FF0FE83}"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234728AF-807E-4DA6-AA62-58C4F9744E4E}" name="Table3112" displayName="Table3112" ref="A1919:F1922" totalsRowShown="0">
  <autoFilter ref="A1919:F1922" xr:uid="{234728AF-807E-4DA6-AA62-58C4F9744E4E}"/>
  <tableColumns count="6">
    <tableColumn id="1" xr3:uid="{ACE1FD09-9E9F-4765-93FF-C18C81F38536}" name="CÓDIGO CATÁLOGO" dataDxfId="35"/>
    <tableColumn id="2" xr3:uid="{0F0C1A75-E517-4BE1-8CF0-7DBE5E430DC1}" name="ARTÍCULO">
      <calculatedColumnFormula>IFERROR(INDEX(UNSPSCDes,MATCH(INDIRECT(ADDRESS(ROW(),COLUMN()-1,4)),UNSPSCCode,0)),"")</calculatedColumnFormula>
    </tableColumn>
    <tableColumn id="3" xr3:uid="{80BC5E9F-3960-4429-8EE6-31BDDD340AB4}" name="UNIDAD DE MEDIDA" dataDxfId="34" dataCellStyle="ArticleBody"/>
    <tableColumn id="4" xr3:uid="{CCF31345-58AB-466C-ACCC-DD668AF49D90}" name="CANTIDAD TOTAL ESTIMADA" dataDxfId="33" dataCellStyle="ArticleBody"/>
    <tableColumn id="5" xr3:uid="{DF018D62-786E-48EE-9260-C75FBC6B9F68}" name="PRECIO UNITARIO ESTIMADO" dataDxfId="32" dataCellStyle="ArticleBody_currency"/>
    <tableColumn id="6" xr3:uid="{E748B5CB-9357-4FE5-B67B-62DF1416F552}"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BBC373B-6F51-4F5B-8657-FFF6A9E5CAC7}" name="Table313" displayName="Table313" ref="A134:F135" totalsRowShown="0">
  <autoFilter ref="A134:F135" xr:uid="{4BBC373B-6F51-4F5B-8657-FFF6A9E5CAC7}"/>
  <tableColumns count="6">
    <tableColumn id="1" xr3:uid="{9752AE42-445B-452F-952D-B6237870FB82}" name="CÓDIGO CATÁLOGO" dataDxfId="237"/>
    <tableColumn id="2" xr3:uid="{343718D0-EE95-4674-B381-4748619AA696}" name="ARTÍCULO">
      <calculatedColumnFormula>IFERROR(INDEX(UNSPSCDes,MATCH(INDIRECT(ADDRESS(ROW(),COLUMN()-1,4)),UNSPSCCode,0)),"")</calculatedColumnFormula>
    </tableColumn>
    <tableColumn id="3" xr3:uid="{C7487333-675C-45F1-A3CA-F30B6B25BAE2}" name="UNIDAD DE MEDIDA"/>
    <tableColumn id="4" xr3:uid="{F0D99863-9A31-4AB5-8ED3-217D102BA707}" name="CANTIDAD TOTAL ESTIMADA"/>
    <tableColumn id="5" xr3:uid="{2C958193-ECB9-4510-ABBC-30B8EFE47B27}" name="PRECIO UNITARIO ESTIMADO"/>
    <tableColumn id="6" xr3:uid="{5BBFA077-3D45-4F3A-8148-26C4D323D4F7}"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33B24145-6148-4FD6-AEF6-AC11F3A837DD}" name="Table3113" displayName="Table3113" ref="A1932:F1935" totalsRowShown="0">
  <autoFilter ref="A1932:F1935" xr:uid="{33B24145-6148-4FD6-AEF6-AC11F3A837DD}"/>
  <tableColumns count="6">
    <tableColumn id="1" xr3:uid="{1334730B-69CF-4BDD-83DE-3B46F789D52B}" name="CÓDIGO CATÁLOGO" dataDxfId="31"/>
    <tableColumn id="2" xr3:uid="{5EBAC97E-53B3-4BAE-99DD-29E6CBDFBABF}" name="ARTÍCULO">
      <calculatedColumnFormula>IFERROR(INDEX(UNSPSCDes,MATCH(INDIRECT(ADDRESS(ROW(),COLUMN()-1,4)),UNSPSCCode,0)),"")</calculatedColumnFormula>
    </tableColumn>
    <tableColumn id="3" xr3:uid="{1A1D9C36-5468-45AF-8413-152AC1392F64}" name="UNIDAD DE MEDIDA" dataDxfId="30" dataCellStyle="ArticleBody"/>
    <tableColumn id="4" xr3:uid="{9E91C467-3F51-48A0-8AE9-F3D73B635ECB}" name="CANTIDAD TOTAL ESTIMADA" dataDxfId="29" dataCellStyle="ArticleBody"/>
    <tableColumn id="5" xr3:uid="{181BB483-A037-452A-B1BD-9795F8AFCB90}" name="PRECIO UNITARIO ESTIMADO" dataDxfId="28" dataCellStyle="ArticleBody_currency"/>
    <tableColumn id="6" xr3:uid="{4F97E6D2-B50E-4B7D-9B8A-0E7193B16699}"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48323817-FDFA-4CA4-861C-6093C99854AC}" name="Table3114" displayName="Table3114" ref="A1945:F1948" totalsRowShown="0">
  <autoFilter ref="A1945:F1948" xr:uid="{48323817-FDFA-4CA4-861C-6093C99854AC}"/>
  <tableColumns count="6">
    <tableColumn id="1" xr3:uid="{703DB352-FF5F-4CC6-AC13-D16390D0EEE7}" name="CÓDIGO CATÁLOGO" dataDxfId="27"/>
    <tableColumn id="2" xr3:uid="{D3865984-EA5E-4116-A64E-B9A9C943C73E}" name="ARTÍCULO">
      <calculatedColumnFormula>IFERROR(INDEX(UNSPSCDes,MATCH(INDIRECT(ADDRESS(ROW(),COLUMN()-1,4)),UNSPSCCode,0)),"")</calculatedColumnFormula>
    </tableColumn>
    <tableColumn id="3" xr3:uid="{EBE31753-C3C7-4D27-B65E-648F31623ABF}" name="UNIDAD DE MEDIDA" dataDxfId="26" dataCellStyle="ArticleBody"/>
    <tableColumn id="4" xr3:uid="{F7138C09-CD6B-4EE0-96EB-3F47BF5124BD}" name="CANTIDAD TOTAL ESTIMADA" dataDxfId="25" dataCellStyle="ArticleBody"/>
    <tableColumn id="5" xr3:uid="{44D29B63-DFC4-4B44-801A-1DA29DC147B9}" name="PRECIO UNITARIO ESTIMADO" dataDxfId="24" dataCellStyle="ArticleBody_currency"/>
    <tableColumn id="6" xr3:uid="{3CBE49FD-F4AA-4F6C-ACAE-752B50CE58FE}"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9EAC1DB-122E-4A55-AE38-B351F3E6C583}" name="Table3115" displayName="Table3115" ref="A1958:F1960" totalsRowShown="0">
  <autoFilter ref="A1958:F1960" xr:uid="{39EAC1DB-122E-4A55-AE38-B351F3E6C583}"/>
  <tableColumns count="6">
    <tableColumn id="1" xr3:uid="{8CE9DA54-0FE9-490D-B696-5CDC3CFF5B55}" name="CÓDIGO CATÁLOGO"/>
    <tableColumn id="2" xr3:uid="{C3641D03-09A6-4695-BE34-30E6B06AA9EC}" name="ARTÍCULO">
      <calculatedColumnFormula>IFERROR(INDEX(UNSPSCDes,MATCH(INDIRECT(ADDRESS(ROW(),COLUMN()-1,4)),UNSPSCCode,0)),"")</calculatedColumnFormula>
    </tableColumn>
    <tableColumn id="3" xr3:uid="{F4A0A7EB-D6BA-4969-B47D-E04988984FA5}" name="UNIDAD DE MEDIDA"/>
    <tableColumn id="4" xr3:uid="{22B5D21F-DA41-43A3-B459-E0379252E42A}" name="CANTIDAD TOTAL ESTIMADA"/>
    <tableColumn id="5" xr3:uid="{73CFE04D-5533-4971-96FD-2C56E2239BC5}" name="PRECIO UNITARIO ESTIMADO"/>
    <tableColumn id="6" xr3:uid="{21001B21-8530-444F-A554-3DC1EEDC8EAF}"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D870CA5-D765-43D2-8C86-64458E693230}" name="Table3116" displayName="Table3116" ref="A1970:F1971" totalsRowShown="0">
  <autoFilter ref="A1970:F1971" xr:uid="{0D870CA5-D765-43D2-8C86-64458E693230}"/>
  <tableColumns count="6">
    <tableColumn id="1" xr3:uid="{AC7A1BC9-98EE-42DA-ABDE-CF6AFF10276D}" name="CÓDIGO CATÁLOGO" dataDxfId="23"/>
    <tableColumn id="2" xr3:uid="{B391273E-F0C7-49EA-910D-5E8A6C73ABD8}" name="ARTÍCULO">
      <calculatedColumnFormula>IFERROR(INDEX(UNSPSCDes,MATCH(INDIRECT(ADDRESS(ROW(),COLUMN()-1,4)),UNSPSCCode,0)),"")</calculatedColumnFormula>
    </tableColumn>
    <tableColumn id="3" xr3:uid="{74590C08-F169-4A28-B05E-A52DE10AF39F}" name="UNIDAD DE MEDIDA" dataDxfId="22" dataCellStyle="ArticleBody"/>
    <tableColumn id="4" xr3:uid="{5F271115-4AC1-4930-95BA-492787F69CBA}" name="CANTIDAD TOTAL ESTIMADA" dataDxfId="21" dataCellStyle="ArticleBody"/>
    <tableColumn id="5" xr3:uid="{D696BB2A-FC24-4324-B117-873AB0FFECAC}" name="PRECIO UNITARIO ESTIMADO" dataDxfId="20" dataCellStyle="ArticleBody_currency"/>
    <tableColumn id="6" xr3:uid="{83AA6F3C-70FA-4E63-898F-4657C67629FE}"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6A4B739-0BDA-4AE1-9131-C367BF7DFC24}" name="Table3117" displayName="Table3117" ref="A1981:F1983" totalsRowShown="0">
  <autoFilter ref="A1981:F1983" xr:uid="{C6A4B739-0BDA-4AE1-9131-C367BF7DFC24}"/>
  <tableColumns count="6">
    <tableColumn id="1" xr3:uid="{EB3CFB31-5491-42E2-B3B7-144D54977636}" name="CÓDIGO CATÁLOGO" dataDxfId="19"/>
    <tableColumn id="2" xr3:uid="{B1A5BCF6-9E59-42BF-A64F-218E487384CF}" name="ARTÍCULO">
      <calculatedColumnFormula>IFERROR(INDEX(UNSPSCDes,MATCH(INDIRECT(ADDRESS(ROW(),COLUMN()-1,4)),UNSPSCCode,0)),"")</calculatedColumnFormula>
    </tableColumn>
    <tableColumn id="3" xr3:uid="{2C2E2C44-6BCD-4C19-960E-A15546C5FE05}" name="UNIDAD DE MEDIDA" dataDxfId="18" dataCellStyle="ArticleBody"/>
    <tableColumn id="4" xr3:uid="{69B20043-A00D-4FF8-A187-63006D8F7BDE}" name="CANTIDAD TOTAL ESTIMADA" dataDxfId="17" dataCellStyle="ArticleBody"/>
    <tableColumn id="5" xr3:uid="{2F4B9475-4A97-42BC-9540-0AE9B9402E6D}" name="PRECIO UNITARIO ESTIMADO" dataDxfId="16" dataCellStyle="ArticleBody_currency"/>
    <tableColumn id="6" xr3:uid="{7642BFC2-2F29-4733-9C1C-7B86FEF082C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E8AD0323-0F22-4883-A038-42FCB7DA5271}" name="Table3118" displayName="Table3118" ref="A1993:F1997" totalsRowShown="0">
  <autoFilter ref="A1993:F1997" xr:uid="{E8AD0323-0F22-4883-A038-42FCB7DA5271}"/>
  <tableColumns count="6">
    <tableColumn id="1" xr3:uid="{F1BF1584-2CD6-467D-B849-ECA68EB2967C}" name="CÓDIGO CATÁLOGO" dataDxfId="15"/>
    <tableColumn id="2" xr3:uid="{081FE921-1279-4D08-AFDC-AA270E181E80}" name="ARTÍCULO">
      <calculatedColumnFormula>IFERROR(INDEX(UNSPSCDes,MATCH(INDIRECT(ADDRESS(ROW(),COLUMN()-1,4)),UNSPSCCode,0)),"")</calculatedColumnFormula>
    </tableColumn>
    <tableColumn id="3" xr3:uid="{7C493038-2240-47C0-ADBC-4B14C3C472B4}" name="UNIDAD DE MEDIDA" dataDxfId="14" dataCellStyle="ArticleBody"/>
    <tableColumn id="4" xr3:uid="{6CF816C6-D21F-466F-A08A-30650EFF473B}" name="CANTIDAD TOTAL ESTIMADA" dataDxfId="13" dataCellStyle="ArticleBody"/>
    <tableColumn id="5" xr3:uid="{8DF6FF09-CEC8-4DDF-AE6D-4D2EEC98F04F}" name="PRECIO UNITARIO ESTIMADO" dataDxfId="12" dataCellStyle="ArticleBody_currency"/>
    <tableColumn id="6" xr3:uid="{0456038C-D772-4A80-8F7E-0DD4984ACA62}"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67424F2D-8097-43E3-A2FC-9B5F4A5605BC}" name="Table3119" displayName="Table3119" ref="A2007:F2011" totalsRowShown="0">
  <autoFilter ref="A2007:F2011" xr:uid="{67424F2D-8097-43E3-A2FC-9B5F4A5605BC}"/>
  <tableColumns count="6">
    <tableColumn id="1" xr3:uid="{575E1EEF-5181-45E3-B4A6-5637689F386F}" name="CÓDIGO CATÁLOGO" dataDxfId="11"/>
    <tableColumn id="2" xr3:uid="{23398E4A-1FBC-484F-8291-FB8181B69B45}" name="ARTÍCULO">
      <calculatedColumnFormula>IFERROR(INDEX(UNSPSCDes,MATCH(INDIRECT(ADDRESS(ROW(),COLUMN()-1,4)),UNSPSCCode,0)),"")</calculatedColumnFormula>
    </tableColumn>
    <tableColumn id="3" xr3:uid="{CFFE9B87-A304-4B61-8D02-0B881E4444F7}" name="UNIDAD DE MEDIDA" dataDxfId="10" dataCellStyle="ArticleBody"/>
    <tableColumn id="4" xr3:uid="{2054C4EC-99CA-4FDB-AF4C-3F076FC1A8A6}" name="CANTIDAD TOTAL ESTIMADA" dataDxfId="9" dataCellStyle="ArticleBody"/>
    <tableColumn id="5" xr3:uid="{4B4C1DCC-A7CA-4A6B-A2B3-2B9E1665D826}" name="PRECIO UNITARIO ESTIMADO" dataDxfId="8" dataCellStyle="ArticleBody_currency"/>
    <tableColumn id="6" xr3:uid="{519722F5-FCDF-4DBE-8AEA-E80B9A8C28C7}"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B576DAAB-1EE8-4C8E-A8DD-48383BEAE286}" name="Table3120" displayName="Table3120" ref="A2021:F2025" totalsRowShown="0">
  <autoFilter ref="A2021:F2025" xr:uid="{B576DAAB-1EE8-4C8E-A8DD-48383BEAE286}"/>
  <tableColumns count="6">
    <tableColumn id="1" xr3:uid="{3F1C6815-E89F-43E8-9783-5B714BD8F691}" name="CÓDIGO CATÁLOGO" dataDxfId="7"/>
    <tableColumn id="2" xr3:uid="{296E90FD-CCC5-4231-8511-AA2205C1B00E}" name="ARTÍCULO">
      <calculatedColumnFormula>IFERROR(INDEX(UNSPSCDes,MATCH(INDIRECT(ADDRESS(ROW(),COLUMN()-1,4)),UNSPSCCode,0)),"")</calculatedColumnFormula>
    </tableColumn>
    <tableColumn id="3" xr3:uid="{49E98AC6-B932-4C73-9BB9-61BCF3270ACB}" name="UNIDAD DE MEDIDA" dataDxfId="6" dataCellStyle="ArticleBody"/>
    <tableColumn id="4" xr3:uid="{192C0B14-E863-4332-B1A2-1E8BAEB0D041}" name="CANTIDAD TOTAL ESTIMADA" dataDxfId="5" dataCellStyle="ArticleBody"/>
    <tableColumn id="5" xr3:uid="{A5052DC9-4DDE-42F6-B778-3D6EE10A6418}" name="PRECIO UNITARIO ESTIMADO" dataDxfId="4" dataCellStyle="ArticleBody_currency"/>
    <tableColumn id="6" xr3:uid="{0550719E-8163-4871-9447-B1C5D473B3F2}"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A1465FF-784B-4BD2-80D7-38DADD844AAF}" name="Table3121" displayName="Table3121" ref="A2035:F2039" totalsRowShown="0">
  <autoFilter ref="A2035:F2039" xr:uid="{9A1465FF-784B-4BD2-80D7-38DADD844AAF}"/>
  <tableColumns count="6">
    <tableColumn id="1" xr3:uid="{8934CD58-1E5C-4AB5-9999-CB904AD4772C}" name="CÓDIGO CATÁLOGO" dataDxfId="3"/>
    <tableColumn id="2" xr3:uid="{C849A76D-BDE7-4F94-BB5E-68B2C6582890}" name="ARTÍCULO">
      <calculatedColumnFormula>IFERROR(INDEX(UNSPSCDes,MATCH(INDIRECT(ADDRESS(ROW(),COLUMN()-1,4)),UNSPSCCode,0)),"")</calculatedColumnFormula>
    </tableColumn>
    <tableColumn id="3" xr3:uid="{96A590B7-90A9-43A8-AC97-5303E859DA11}" name="UNIDAD DE MEDIDA" dataDxfId="2" dataCellStyle="ArticleBody"/>
    <tableColumn id="4" xr3:uid="{856AD5A2-7B1A-4B86-8B14-48464E058EC0}" name="CANTIDAD TOTAL ESTIMADA" dataDxfId="1" dataCellStyle="ArticleBody"/>
    <tableColumn id="5" xr3:uid="{9A9B5BEF-AB23-4DEC-A29A-E7AA540D6C0C}" name="PRECIO UNITARIO ESTIMADO" dataDxfId="0" dataCellStyle="ArticleBody_currency"/>
    <tableColumn id="6" xr3:uid="{F72A8E97-1F66-490C-84BA-37857B3CFCDC}"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48CBD141-4AA0-4919-83D2-9B037B4F68E3}" name="Table3122" displayName="Table3122" ref="A2049:F2051" totalsRowShown="0">
  <autoFilter ref="A2049:F2051" xr:uid="{48CBD141-4AA0-4919-83D2-9B037B4F68E3}"/>
  <tableColumns count="6">
    <tableColumn id="1" xr3:uid="{8F11100E-7328-40DB-B85C-F553D03612F8}" name="CÓDIGO CATÁLOGO"/>
    <tableColumn id="2" xr3:uid="{AF86D080-55E5-41EF-AC7E-51788D7AEEF2}" name="ARTÍCULO">
      <calculatedColumnFormula>IFERROR(INDEX(UNSPSCDes,MATCH(INDIRECT(ADDRESS(ROW(),COLUMN()-1,4)),UNSPSCCode,0)),"")</calculatedColumnFormula>
    </tableColumn>
    <tableColumn id="3" xr3:uid="{B2487AFA-EBC2-42E4-AB47-D7DC75678B41}" name="UNIDAD DE MEDIDA"/>
    <tableColumn id="4" xr3:uid="{82A7630C-9928-4175-B950-2457815E7BE6}" name="CANTIDAD TOTAL ESTIMADA"/>
    <tableColumn id="5" xr3:uid="{E01A36DD-09AB-47B2-8B34-001DEBCDCE39}" name="PRECIO UNITARIO ESTIMADO"/>
    <tableColumn id="6" xr3:uid="{357F610E-AE3E-4BA9-8E0E-544B012CD387}"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F1F76D8-FE6D-4472-9A78-795B2F833036}" name="Table314" displayName="Table314" ref="A145:F146" totalsRowShown="0">
  <autoFilter ref="A145:F146" xr:uid="{1F1F76D8-FE6D-4472-9A78-795B2F833036}"/>
  <tableColumns count="6">
    <tableColumn id="1" xr3:uid="{7F3459B3-91F2-4922-9EF7-DB507D355085}" name="CÓDIGO CATÁLOGO" dataDxfId="236"/>
    <tableColumn id="2" xr3:uid="{02874F29-369F-4280-88FB-BC25C9D749EF}" name="ARTÍCULO">
      <calculatedColumnFormula>IFERROR(INDEX(UNSPSCDes,MATCH(INDIRECT(ADDRESS(ROW(),COLUMN()-1,4)),UNSPSCCode,0)),"")</calculatedColumnFormula>
    </tableColumn>
    <tableColumn id="3" xr3:uid="{DD4A33E7-7797-4CAD-8031-557388406368}" name="UNIDAD DE MEDIDA"/>
    <tableColumn id="4" xr3:uid="{789455E6-DF0C-46AB-BD37-5EBDD4EB42ED}" name="CANTIDAD TOTAL ESTIMADA"/>
    <tableColumn id="5" xr3:uid="{6FB9A9F3-960B-4A25-896B-F89F22129563}" name="PRECIO UNITARIO ESTIMADO"/>
    <tableColumn id="6" xr3:uid="{A06BF236-79AF-4E7C-B218-A60453F11799}"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0251910-3BF7-4409-9DE4-E1DEC3D9442C}" name="Table3123" displayName="Table3123" ref="A2061:F2063" totalsRowShown="0">
  <autoFilter ref="A2061:F2063" xr:uid="{60251910-3BF7-4409-9DE4-E1DEC3D9442C}"/>
  <tableColumns count="6">
    <tableColumn id="1" xr3:uid="{F38C625C-6E84-4767-A4A0-ECB02C9A5FFD}" name="CÓDIGO CATÁLOGO"/>
    <tableColumn id="2" xr3:uid="{5A434E73-3236-419B-9B98-CC2E4C0B984C}" name="ARTÍCULO">
      <calculatedColumnFormula>IFERROR(INDEX(UNSPSCDes,MATCH(INDIRECT(ADDRESS(ROW(),COLUMN()-1,4)),UNSPSCCode,0)),"")</calculatedColumnFormula>
    </tableColumn>
    <tableColumn id="3" xr3:uid="{681319A3-902D-4FA8-8BD0-5CC15A7EB230}" name="UNIDAD DE MEDIDA"/>
    <tableColumn id="4" xr3:uid="{E7DE693F-1E84-4C59-9C25-D2A3DD3E1B25}" name="CANTIDAD TOTAL ESTIMADA"/>
    <tableColumn id="5" xr3:uid="{AE3041B3-776E-42E3-8C5A-4FA7A89C6A3B}" name="PRECIO UNITARIO ESTIMADO"/>
    <tableColumn id="6" xr3:uid="{A49D3FE0-9675-4546-98EE-316219CF083C}"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8:F9" totalsRowShown="0">
  <autoFilter ref="A8:F9" xr:uid="{00000000-0009-0000-0100-00000300000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6D181C9-8D36-4FDC-A1ED-61C4968ECCE7}" name="Table315" displayName="Table315" ref="A156:F164" totalsRowShown="0">
  <autoFilter ref="A156:F164" xr:uid="{A6D181C9-8D36-4FDC-A1ED-61C4968ECCE7}"/>
  <tableColumns count="6">
    <tableColumn id="1" xr3:uid="{9AD9880C-793F-4D13-A7AA-ABBDFB0DE88D}" name="CÓDIGO CATÁLOGO" dataDxfId="235"/>
    <tableColumn id="2" xr3:uid="{AC2E5E08-873E-4F20-BE44-41E6416F63B0}" name="ARTÍCULO">
      <calculatedColumnFormula>IFERROR(INDEX(UNSPSCDes,MATCH(INDIRECT(ADDRESS(ROW(),COLUMN()-1,4)),UNSPSCCode,0)),"")</calculatedColumnFormula>
    </tableColumn>
    <tableColumn id="3" xr3:uid="{44E4FBCF-7409-4E3F-B305-5D373EE144C4}" name="UNIDAD DE MEDIDA"/>
    <tableColumn id="4" xr3:uid="{5181FB75-6DF0-40FE-9BBF-31E18921AB59}" name="CANTIDAD TOTAL ESTIMADA"/>
    <tableColumn id="5" xr3:uid="{ADE06B98-E090-4CD0-A060-169DA1886EAA}" name="PRECIO UNITARIO ESTIMADO"/>
    <tableColumn id="6" xr3:uid="{86A88771-C71F-490B-9C39-7D7B4B5649EC}"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7798C62-102A-4809-B5F4-533B18B31CF7}" name="Table316" displayName="Table316" ref="A174:F181" totalsRowShown="0">
  <autoFilter ref="A174:F181" xr:uid="{F7798C62-102A-4809-B5F4-533B18B31CF7}"/>
  <tableColumns count="6">
    <tableColumn id="1" xr3:uid="{479E9B90-D60A-432C-80D8-C5026BCC4D79}" name="CÓDIGO CATÁLOGO"/>
    <tableColumn id="2" xr3:uid="{5C54974E-8103-441E-B5DF-1D69E2F79B77}" name="ARTÍCULO">
      <calculatedColumnFormula>IFERROR(INDEX(UNSPSCDes,MATCH(INDIRECT(ADDRESS(ROW(),COLUMN()-1,4)),UNSPSCCode,0)),"")</calculatedColumnFormula>
    </tableColumn>
    <tableColumn id="3" xr3:uid="{DCA02740-46B0-4DFA-821F-0047632361A4}" name="UNIDAD DE MEDIDA"/>
    <tableColumn id="4" xr3:uid="{3B6B225D-2E15-43E2-9772-EBC36D9521E8}" name="CANTIDAD TOTAL ESTIMADA"/>
    <tableColumn id="5" xr3:uid="{A625DC92-83B3-491A-9E3B-100FEC9E1532}" name="PRECIO UNITARIO ESTIMADO"/>
    <tableColumn id="6" xr3:uid="{F556BEBE-2EC9-4C20-AD06-B5C3374861D3}"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1F40A31-3D3A-4BD6-9F62-D9B4DBEA2222}" name="Table317" displayName="Table317" ref="A191:F196" totalsRowShown="0">
  <autoFilter ref="A191:F196" xr:uid="{E1F40A31-3D3A-4BD6-9F62-D9B4DBEA2222}"/>
  <tableColumns count="6">
    <tableColumn id="1" xr3:uid="{3693B160-11F4-4870-9510-D1C9C5DA731D}" name="CÓDIGO CATÁLOGO"/>
    <tableColumn id="2" xr3:uid="{04E68CFE-5E6D-470C-84FF-1D364EAE996F}" name="ARTÍCULO">
      <calculatedColumnFormula>IFERROR(INDEX(UNSPSCDes,MATCH(INDIRECT(ADDRESS(ROW(),COLUMN()-1,4)),UNSPSCCode,0)),"")</calculatedColumnFormula>
    </tableColumn>
    <tableColumn id="3" xr3:uid="{10AAA450-A2D0-4D0F-B2DA-ADD2B87B18CB}" name="UNIDAD DE MEDIDA"/>
    <tableColumn id="4" xr3:uid="{381E7380-CE61-4CF0-BA52-5B3EB17AB83A}" name="CANTIDAD TOTAL ESTIMADA"/>
    <tableColumn id="5" xr3:uid="{9A38BB58-1EBE-4A44-A43E-96318FF868CC}" name="PRECIO UNITARIO ESTIMADO"/>
    <tableColumn id="6" xr3:uid="{FF48F1E5-56B8-4434-AA3F-26EC1B2F1F9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8F570B6-B407-4455-AA81-138299D2BA7B}" name="Table318" displayName="Table318" ref="A206:F210" totalsRowShown="0">
  <autoFilter ref="A206:F210" xr:uid="{48F570B6-B407-4455-AA81-138299D2BA7B}"/>
  <tableColumns count="6">
    <tableColumn id="1" xr3:uid="{959C3CB6-4EA4-43CB-9287-C438348D401B}" name="CÓDIGO CATÁLOGO"/>
    <tableColumn id="2" xr3:uid="{0309C5B8-56F5-4B26-878B-87CF8DD93986}" name="ARTÍCULO">
      <calculatedColumnFormula>IFERROR(INDEX(UNSPSCDes,MATCH(INDIRECT(ADDRESS(ROW(),COLUMN()-1,4)),UNSPSCCode,0)),"")</calculatedColumnFormula>
    </tableColumn>
    <tableColumn id="3" xr3:uid="{FF100AB8-E4DC-4B58-9E1D-40718CDE16D3}" name="UNIDAD DE MEDIDA"/>
    <tableColumn id="4" xr3:uid="{40AE4EE5-1A9C-4ABF-BEFF-03790AFAA031}" name="CANTIDAD TOTAL ESTIMADA"/>
    <tableColumn id="5" xr3:uid="{3DD9EBAE-8678-438C-8D2D-6CC584F93090}" name="PRECIO UNITARIO ESTIMADO"/>
    <tableColumn id="6" xr3:uid="{55037656-A974-46C6-9109-A6501DEC79BB}"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CA85934-E805-4EB2-8A2B-1420EB06B85E}" name="Table319" displayName="Table319" ref="A220:F226" totalsRowShown="0">
  <autoFilter ref="A220:F226" xr:uid="{0CA85934-E805-4EB2-8A2B-1420EB06B85E}"/>
  <tableColumns count="6">
    <tableColumn id="1" xr3:uid="{2D0EC4EC-37C8-4FCB-A678-75E188E05F10}" name="CÓDIGO CATÁLOGO" dataDxfId="234"/>
    <tableColumn id="2" xr3:uid="{35A58790-4410-40C4-A4BF-6547ECE980FA}" name="ARTÍCULO">
      <calculatedColumnFormula>IFERROR(INDEX(UNSPSCDes,MATCH(INDIRECT(ADDRESS(ROW(),COLUMN()-1,4)),UNSPSCCode,0)),"")</calculatedColumnFormula>
    </tableColumn>
    <tableColumn id="3" xr3:uid="{373D72E1-4ED9-4A13-8C95-76D43FB02BFF}" name="UNIDAD DE MEDIDA"/>
    <tableColumn id="4" xr3:uid="{6EFBF120-76A5-435F-924A-0BCD15BED5D5}" name="CANTIDAD TOTAL ESTIMADA"/>
    <tableColumn id="5" xr3:uid="{9727C296-5424-44EE-9FBA-1842004655CE}" name="PRECIO UNITARIO ESTIMADO"/>
    <tableColumn id="6" xr3:uid="{65625858-541B-452C-9E9B-5452EBF780C5}"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46F12D4-8B4E-4584-B476-9A4A5B417B84}" name="Table320" displayName="Table320" ref="A236:F242" totalsRowShown="0">
  <autoFilter ref="A236:F242" xr:uid="{F46F12D4-8B4E-4584-B476-9A4A5B417B84}"/>
  <tableColumns count="6">
    <tableColumn id="1" xr3:uid="{98FB800D-C18B-4E02-8CB7-8559BCD7D2AB}" name="CÓDIGO CATÁLOGO" dataDxfId="233"/>
    <tableColumn id="2" xr3:uid="{FBCCAFB8-64FC-4A1D-9EE9-25F2C6F23B80}" name="ARTÍCULO">
      <calculatedColumnFormula>IFERROR(INDEX(UNSPSCDes,MATCH(INDIRECT(ADDRESS(ROW(),COLUMN()-1,4)),UNSPSCCode,0)),"")</calculatedColumnFormula>
    </tableColumn>
    <tableColumn id="3" xr3:uid="{DB72C91E-91ED-4D22-9F8F-60F838108C60}" name="UNIDAD DE MEDIDA"/>
    <tableColumn id="4" xr3:uid="{4DD4A68A-A32A-405A-B719-BE11C16433AA}" name="CANTIDAD TOTAL ESTIMADA"/>
    <tableColumn id="5" xr3:uid="{74D4EF00-838B-4453-872A-8D7285B3A005}" name="PRECIO UNITARIO ESTIMADO"/>
    <tableColumn id="6" xr3:uid="{F6F2DB79-88A3-4C88-9B23-CF4DC119D2AB}"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22BA69B-CA69-4574-88D4-F1D0583FE2A8}" name="Table321" displayName="Table321" ref="A252:F257" totalsRowShown="0">
  <autoFilter ref="A252:F257" xr:uid="{722BA69B-CA69-4574-88D4-F1D0583FE2A8}"/>
  <tableColumns count="6">
    <tableColumn id="1" xr3:uid="{6C44C654-8BF6-4511-A706-2B0E9BD306D7}" name="CÓDIGO CATÁLOGO" dataDxfId="232"/>
    <tableColumn id="2" xr3:uid="{E5821BB6-1B9A-46ED-98D3-72B2F130662D}" name="ARTÍCULO">
      <calculatedColumnFormula>IFERROR(INDEX(UNSPSCDes,MATCH(INDIRECT(ADDRESS(ROW(),COLUMN()-1,4)),UNSPSCCode,0)),"")</calculatedColumnFormula>
    </tableColumn>
    <tableColumn id="3" xr3:uid="{69A4614E-9F73-4408-9F0D-CB0BC5D05591}" name="UNIDAD DE MEDIDA"/>
    <tableColumn id="4" xr3:uid="{924D7C49-1DB3-45F7-844F-EE36786BCAC0}" name="CANTIDAD TOTAL ESTIMADA"/>
    <tableColumn id="5" xr3:uid="{73B4DAD6-4504-4F23-9EDB-7AD897194F7D}" name="PRECIO UNITARIO ESTIMADO"/>
    <tableColumn id="6" xr3:uid="{5D390357-088D-4B63-8FDE-CCD8B4B29DBD}"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65A686-AC52-484C-BE17-12E824064BA3}" name="Table33" displayName="Table33" ref="A35:F36" totalsRowShown="0">
  <autoFilter ref="A35:F36" xr:uid="{2965A686-AC52-484C-BE17-12E824064BA3}"/>
  <tableColumns count="6">
    <tableColumn id="1" xr3:uid="{8D61A9DA-C21B-40FC-9B82-187437533146}" name="CÓDIGO CATÁLOGO" dataDxfId="247"/>
    <tableColumn id="2" xr3:uid="{ABD53713-47B6-4250-B48C-5B0112A01DE4}" name="ARTÍCULO">
      <calculatedColumnFormula>IFERROR(INDEX(UNSPSCDes,MATCH(INDIRECT(ADDRESS(ROW(),COLUMN()-1,4)),UNSPSCCode,0)),"")</calculatedColumnFormula>
    </tableColumn>
    <tableColumn id="3" xr3:uid="{ED6AEC86-B440-400A-874F-2CED6CED8A59}" name="UNIDAD DE MEDIDA" dataDxfId="246" dataCellStyle="ArticleBody_text"/>
    <tableColumn id="4" xr3:uid="{4C994D6B-18BC-42AF-BF98-6C73443994CB}" name="CANTIDAD TOTAL ESTIMADA"/>
    <tableColumn id="5" xr3:uid="{47BA7139-6F98-414C-AAF5-07708DCA6DC1}" name="PRECIO UNITARIO ESTIMADO"/>
    <tableColumn id="6" xr3:uid="{B8964AA5-0411-4B45-98CF-BBFF217C11A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D83A30E-CF7C-48B2-BE28-3D87277DEB95}" name="Table322" displayName="Table322" ref="A267:F272" totalsRowShown="0">
  <autoFilter ref="A267:F272" xr:uid="{3D83A30E-CF7C-48B2-BE28-3D87277DEB95}"/>
  <tableColumns count="6">
    <tableColumn id="1" xr3:uid="{136BD60F-7D85-4BFA-A2C9-CB7C31F3265A}" name="CÓDIGO CATÁLOGO" dataDxfId="231"/>
    <tableColumn id="2" xr3:uid="{217CEF2E-5EE4-4C0E-B345-D590EA70E8A4}" name="ARTÍCULO">
      <calculatedColumnFormula>IFERROR(INDEX(UNSPSCDes,MATCH(INDIRECT(ADDRESS(ROW(),COLUMN()-1,4)),UNSPSCCode,0)),"")</calculatedColumnFormula>
    </tableColumn>
    <tableColumn id="3" xr3:uid="{8C5AB117-9D5A-4D83-A4B0-BFC8AE51A026}" name="UNIDAD DE MEDIDA"/>
    <tableColumn id="4" xr3:uid="{647AA463-EBAF-46F9-8C84-5C7B3A8A9494}" name="CANTIDAD TOTAL ESTIMADA"/>
    <tableColumn id="5" xr3:uid="{1E0116B9-B39B-4820-9701-B7ED9F0A3777}" name="PRECIO UNITARIO ESTIMADO"/>
    <tableColumn id="6" xr3:uid="{7CD68338-B06A-4A7B-BCC3-AE3F5D49B88D}"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97B48-BECF-40DD-AF35-7EEC4F656CB8}" name="Table323" displayName="Table323" ref="A282:F303" totalsRowShown="0">
  <autoFilter ref="A282:F303" xr:uid="{4B997B48-BECF-40DD-AF35-7EEC4F656CB8}"/>
  <tableColumns count="6">
    <tableColumn id="1" xr3:uid="{90021787-BC0C-494B-A420-BDFBB176ACE4}" name="CÓDIGO CATÁLOGO"/>
    <tableColumn id="2" xr3:uid="{6CAA5527-7821-42A8-A0CD-8B4783A6F6A8}" name="ARTÍCULO">
      <calculatedColumnFormula>IFERROR(INDEX(UNSPSCDes,MATCH(INDIRECT(ADDRESS(ROW(),COLUMN()-1,4)),UNSPSCCode,0)),"")</calculatedColumnFormula>
    </tableColumn>
    <tableColumn id="3" xr3:uid="{204D132D-813D-41A5-BED5-FEDC02F9CAFE}" name="UNIDAD DE MEDIDA"/>
    <tableColumn id="4" xr3:uid="{7EEC1211-9F46-482C-8322-4C06F9F8190B}" name="CANTIDAD TOTAL ESTIMADA"/>
    <tableColumn id="5" xr3:uid="{6B428EE6-BC9F-4DF3-9B52-41D4BF684AD7}" name="PRECIO UNITARIO ESTIMADO"/>
    <tableColumn id="6" xr3:uid="{43E1E079-38F4-41A9-A709-4B52AA94B4AD}"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0D9D3AF-B6BF-4669-A1E3-1219986D1DCF}" name="Table324" displayName="Table324" ref="A313:F335" totalsRowShown="0">
  <autoFilter ref="A313:F335" xr:uid="{B0D9D3AF-B6BF-4669-A1E3-1219986D1DCF}"/>
  <tableColumns count="6">
    <tableColumn id="1" xr3:uid="{3D6A3CDC-C259-456B-98DC-E7A05A752E26}" name="CÓDIGO CATÁLOGO" dataDxfId="230"/>
    <tableColumn id="2" xr3:uid="{8F1AFDE1-F591-4BDB-BA58-440E48BF3786}" name="ARTÍCULO">
      <calculatedColumnFormula>IFERROR(INDEX(UNSPSCDes,MATCH(INDIRECT(ADDRESS(ROW(),COLUMN()-1,4)),UNSPSCCode,0)),"")</calculatedColumnFormula>
    </tableColumn>
    <tableColumn id="3" xr3:uid="{2F56814A-B4C7-4CBA-81E3-A353B5C39A7A}" name="UNIDAD DE MEDIDA" dataDxfId="229" dataCellStyle="ArticleBody"/>
    <tableColumn id="4" xr3:uid="{EE53F619-6B5E-43F0-AD2A-821181B90895}" name="CANTIDAD TOTAL ESTIMADA" dataDxfId="228" dataCellStyle="ArticleBody"/>
    <tableColumn id="5" xr3:uid="{80E58474-C0CB-4801-810B-4E6372B87FD2}" name="PRECIO UNITARIO ESTIMADO" dataDxfId="227" dataCellStyle="ArticleBody_currency"/>
    <tableColumn id="6" xr3:uid="{E69C33F1-D0B4-4CBC-AFE0-46DB5596918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42EFDD9-7082-4890-AB8B-CEDA451D42C7}" name="Table325" displayName="Table325" ref="A345:F367" totalsRowShown="0">
  <autoFilter ref="A345:F367" xr:uid="{B42EFDD9-7082-4890-AB8B-CEDA451D42C7}"/>
  <tableColumns count="6">
    <tableColumn id="1" xr3:uid="{B60B4E28-E486-4648-A716-7DF44952E7D2}" name="CÓDIGO CATÁLOGO" dataDxfId="226"/>
    <tableColumn id="2" xr3:uid="{9AF3EAD5-257C-48AB-8BC1-6345183F34F0}" name="ARTÍCULO">
      <calculatedColumnFormula>IFERROR(INDEX(UNSPSCDes,MATCH(INDIRECT(ADDRESS(ROW(),COLUMN()-1,4)),UNSPSCCode,0)),"")</calculatedColumnFormula>
    </tableColumn>
    <tableColumn id="3" xr3:uid="{A16928FE-6C0B-4D56-B48A-5B4EF0B874F8}" name="UNIDAD DE MEDIDA" dataDxfId="225" dataCellStyle="ArticleBody"/>
    <tableColumn id="4" xr3:uid="{F798FC9B-F99F-4172-A248-B8AB4B178E56}" name="CANTIDAD TOTAL ESTIMADA" dataDxfId="224" dataCellStyle="ArticleBody"/>
    <tableColumn id="5" xr3:uid="{470D6A13-4825-46E1-8896-186D5247A5B7}" name="PRECIO UNITARIO ESTIMADO" dataDxfId="223" dataCellStyle="ArticleBody_currency"/>
    <tableColumn id="6" xr3:uid="{89EC493E-F936-4498-80D9-7076B346CBCA}"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78FD05B-79CD-452A-904E-1B733E47FA8B}" name="Table326" displayName="Table326" ref="A377:F399" totalsRowShown="0">
  <autoFilter ref="A377:F399" xr:uid="{278FD05B-79CD-452A-904E-1B733E47FA8B}"/>
  <tableColumns count="6">
    <tableColumn id="1" xr3:uid="{62FD3881-AD39-4256-9175-F6BBEDA86A32}" name="CÓDIGO CATÁLOGO" dataDxfId="222"/>
    <tableColumn id="2" xr3:uid="{FD4048DE-D40A-460F-A031-1322F158C1D5}" name="ARTÍCULO">
      <calculatedColumnFormula>IFERROR(INDEX(UNSPSCDes,MATCH(INDIRECT(ADDRESS(ROW(),COLUMN()-1,4)),UNSPSCCode,0)),"")</calculatedColumnFormula>
    </tableColumn>
    <tableColumn id="3" xr3:uid="{7823E37A-E38F-4EF9-A849-1C272E2C9117}" name="UNIDAD DE MEDIDA" dataDxfId="221" dataCellStyle="ArticleBody"/>
    <tableColumn id="4" xr3:uid="{0124BCD4-BEE7-4173-AA03-A21A3A8F2009}" name="CANTIDAD TOTAL ESTIMADA" dataDxfId="220" dataCellStyle="ArticleBody"/>
    <tableColumn id="5" xr3:uid="{2AFF3F03-109B-48AF-BEBE-39EDBF2493EA}" name="PRECIO UNITARIO ESTIMADO" dataDxfId="219" dataCellStyle="ArticleBody_currency"/>
    <tableColumn id="6" xr3:uid="{3D1EECE6-86B2-4B3F-980B-05B6B51D1592}"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39AADB8-4AF2-428D-9656-2AD2AFB18A8A}" name="Table327" displayName="Table327" ref="A409:F421" totalsRowShown="0">
  <autoFilter ref="A409:F421" xr:uid="{039AADB8-4AF2-428D-9656-2AD2AFB18A8A}"/>
  <tableColumns count="6">
    <tableColumn id="1" xr3:uid="{B63BCEE3-9819-4C57-88DA-EF01268BACFF}" name="CÓDIGO CATÁLOGO" dataDxfId="218"/>
    <tableColumn id="2" xr3:uid="{20DA6681-C262-4744-9D20-29B568EF354D}" name="ARTÍCULO">
      <calculatedColumnFormula>IFERROR(INDEX(UNSPSCDes,MATCH(INDIRECT(ADDRESS(ROW(),COLUMN()-1,4)),UNSPSCCode,0)),"")</calculatedColumnFormula>
    </tableColumn>
    <tableColumn id="3" xr3:uid="{D0FA54D6-A88E-4A27-AB8D-7EDD082D3962}" name="UNIDAD DE MEDIDA" dataDxfId="217" dataCellStyle="ArticleBody"/>
    <tableColumn id="4" xr3:uid="{BAC66418-FAF1-4865-9F69-B16E927B93D2}" name="CANTIDAD TOTAL ESTIMADA" dataDxfId="216" dataCellStyle="ArticleBody"/>
    <tableColumn id="5" xr3:uid="{F79ED92F-96C4-4C88-8154-A3E9D2466C93}" name="PRECIO UNITARIO ESTIMADO" dataDxfId="215" dataCellStyle="ArticleBody_currency"/>
    <tableColumn id="6" xr3:uid="{76C325E0-961A-4810-9E0D-0F5B3A98BAE1}"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B70B63E-5823-47B1-86AB-4CF431B7D73C}" name="Table328" displayName="Table328" ref="A431:F441" totalsRowShown="0">
  <autoFilter ref="A431:F441" xr:uid="{8B70B63E-5823-47B1-86AB-4CF431B7D73C}"/>
  <tableColumns count="6">
    <tableColumn id="1" xr3:uid="{D8443A72-69B3-4339-AC66-C44D3A1E6CE3}" name="CÓDIGO CATÁLOGO"/>
    <tableColumn id="2" xr3:uid="{DDEC1692-DEA1-4A80-9E51-8B9F12871481}" name="ARTÍCULO">
      <calculatedColumnFormula>IFERROR(INDEX(UNSPSCDes,MATCH(INDIRECT(ADDRESS(ROW(),COLUMN()-1,4)),UNSPSCCode,0)),"")</calculatedColumnFormula>
    </tableColumn>
    <tableColumn id="3" xr3:uid="{5A015947-2124-4A53-8FF3-834B47FB2ED8}" name="UNIDAD DE MEDIDA"/>
    <tableColumn id="4" xr3:uid="{F6582608-088D-4D19-A1FA-0D0A77468DFF}" name="CANTIDAD TOTAL ESTIMADA"/>
    <tableColumn id="5" xr3:uid="{9A26A697-2450-4856-B9B3-60BD86AA3134}" name="PRECIO UNITARIO ESTIMADO"/>
    <tableColumn id="6" xr3:uid="{94676EB7-CE13-4793-A21D-8A7E16DBE898}"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62C3FB9-2169-444D-B1C4-921FFD879454}" name="Table329" displayName="Table329" ref="A451:F461" totalsRowShown="0">
  <autoFilter ref="A451:F461" xr:uid="{D62C3FB9-2169-444D-B1C4-921FFD879454}"/>
  <tableColumns count="6">
    <tableColumn id="1" xr3:uid="{98401B57-A6F2-474D-A825-BF59D1F08FD3}" name="CÓDIGO CATÁLOGO"/>
    <tableColumn id="2" xr3:uid="{25D7EF7E-7EA0-4C28-88E9-920FDC182DE4}" name="ARTÍCULO">
      <calculatedColumnFormula>IFERROR(INDEX(UNSPSCDes,MATCH(INDIRECT(ADDRESS(ROW(),COLUMN()-1,4)),UNSPSCCode,0)),"")</calculatedColumnFormula>
    </tableColumn>
    <tableColumn id="3" xr3:uid="{B643E197-282C-4CC3-BEFA-0643F7360139}" name="UNIDAD DE MEDIDA"/>
    <tableColumn id="4" xr3:uid="{533E3A5E-8041-4AA3-9EA7-56909CD98517}" name="CANTIDAD TOTAL ESTIMADA"/>
    <tableColumn id="5" xr3:uid="{BDD7CCF6-422A-4524-8A3D-8279B68842AB}" name="PRECIO UNITARIO ESTIMADO"/>
    <tableColumn id="6" xr3:uid="{A56C69FF-E875-4D3A-9826-A8A21E11671D}"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50273C1-A403-4446-913E-43A42E0D2553}" name="Table330" displayName="Table330" ref="A471:F479" totalsRowShown="0">
  <autoFilter ref="A471:F479" xr:uid="{050273C1-A403-4446-913E-43A42E0D2553}"/>
  <tableColumns count="6">
    <tableColumn id="1" xr3:uid="{121F8D3D-7AE9-4B10-A15A-F8FCF2F8D577}" name="CÓDIGO CATÁLOGO" dataDxfId="214"/>
    <tableColumn id="2" xr3:uid="{555C991A-0D82-4900-8DBC-C30C41381D08}" name="ARTÍCULO">
      <calculatedColumnFormula>IFERROR(INDEX(UNSPSCDes,MATCH(INDIRECT(ADDRESS(ROW(),COLUMN()-1,4)),UNSPSCCode,0)),"")</calculatedColumnFormula>
    </tableColumn>
    <tableColumn id="3" xr3:uid="{CFC04493-FC5B-4B35-93A0-16CEE05E886C}" name="UNIDAD DE MEDIDA" dataDxfId="213" dataCellStyle="ArticleBody"/>
    <tableColumn id="4" xr3:uid="{54B29506-E08D-4B91-8783-143A552E3B5C}" name="CANTIDAD TOTAL ESTIMADA" dataDxfId="212" dataCellStyle="ArticleBody"/>
    <tableColumn id="5" xr3:uid="{E38C8790-B90D-474B-96BF-8D666A4FE9D8}" name="PRECIO UNITARIO ESTIMADO" dataDxfId="211" dataCellStyle="ArticleBody_currency"/>
    <tableColumn id="6" xr3:uid="{E399A17B-0606-42FB-8019-34CABC877ED1}"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9A5941B-088A-441A-836D-F6572CBE3BE7}" name="Table331" displayName="Table331" ref="A489:F506" totalsRowShown="0">
  <autoFilter ref="A489:F506" xr:uid="{69A5941B-088A-441A-836D-F6572CBE3BE7}"/>
  <tableColumns count="6">
    <tableColumn id="1" xr3:uid="{ED5B92A3-E5D1-416F-BF6B-BADB48AE1739}" name="CÓDIGO CATÁLOGO"/>
    <tableColumn id="2" xr3:uid="{2D43B369-44DC-43F1-BD58-838B8FBDC3BE}" name="ARTÍCULO">
      <calculatedColumnFormula>IFERROR(INDEX(UNSPSCDes,MATCH(INDIRECT(ADDRESS(ROW(),COLUMN()-1,4)),UNSPSCCode,0)),"")</calculatedColumnFormula>
    </tableColumn>
    <tableColumn id="3" xr3:uid="{F16E892F-BDA4-4253-97CA-9CCB40703271}" name="UNIDAD DE MEDIDA"/>
    <tableColumn id="4" xr3:uid="{F57B9C51-0416-491A-B392-AB2E10A7E17D}" name="CANTIDAD TOTAL ESTIMADA"/>
    <tableColumn id="5" xr3:uid="{C3ED0617-C86A-4DED-B01E-3B1B46ED19AB}" name="PRECIO UNITARIO ESTIMADO"/>
    <tableColumn id="6" xr3:uid="{42853F9E-2998-4F07-B61B-B9E061985FCF}"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47C21CC-5A35-41B4-BBEC-F6FEEFFD20A0}" name="Table35" displayName="Table35" ref="A46:F47" totalsRowShown="0">
  <autoFilter ref="A46:F47" xr:uid="{647C21CC-5A35-41B4-BBEC-F6FEEFFD20A0}"/>
  <tableColumns count="6">
    <tableColumn id="1" xr3:uid="{495535D5-406E-4ABD-8ABA-26D243C107DE}" name="CÓDIGO CATÁLOGO" dataDxfId="245"/>
    <tableColumn id="2" xr3:uid="{68AB4284-F860-432D-9A51-3290DFE841D3}" name="ARTÍCULO">
      <calculatedColumnFormula>IFERROR(INDEX(UNSPSCDes,MATCH(INDIRECT(ADDRESS(ROW(),COLUMN()-1,4)),UNSPSCCode,0)),"")</calculatedColumnFormula>
    </tableColumn>
    <tableColumn id="3" xr3:uid="{D3D02C36-9E9A-4DDF-8DD3-09467B770EEF}" name="UNIDAD DE MEDIDA"/>
    <tableColumn id="4" xr3:uid="{1E9032EC-980C-44A0-B25C-7EC2C6FE7794}" name="CANTIDAD TOTAL ESTIMADA"/>
    <tableColumn id="5" xr3:uid="{0CF7791E-53C6-495D-AE37-EDAD275D3E9B}" name="PRECIO UNITARIO ESTIMADO"/>
    <tableColumn id="6" xr3:uid="{03636D5D-0467-444F-A951-C38BB855FD41}"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09F3BC1-7934-4A33-BB64-1C4324F5CE3A}" name="Table332" displayName="Table332" ref="A516:F533" totalsRowShown="0">
  <autoFilter ref="A516:F533" xr:uid="{B09F3BC1-7934-4A33-BB64-1C4324F5CE3A}"/>
  <tableColumns count="6">
    <tableColumn id="1" xr3:uid="{5CF171C0-8416-4EC3-9785-FA7B6B77170D}" name="CÓDIGO CATÁLOGO"/>
    <tableColumn id="2" xr3:uid="{02B0283A-B793-45D7-A2F9-463995C7BBC1}" name="ARTÍCULO">
      <calculatedColumnFormula>IFERROR(INDEX(UNSPSCDes,MATCH(INDIRECT(ADDRESS(ROW(),COLUMN()-1,4)),UNSPSCCode,0)),"")</calculatedColumnFormula>
    </tableColumn>
    <tableColumn id="3" xr3:uid="{6CD6E59B-1804-4662-A0F8-34D8DDD8B414}" name="UNIDAD DE MEDIDA"/>
    <tableColumn id="4" xr3:uid="{48AF1AFF-9AC0-47D2-B42A-BACDEF28F84A}" name="CANTIDAD TOTAL ESTIMADA"/>
    <tableColumn id="5" xr3:uid="{40209562-CDA5-4E23-9272-F49365B6B6E6}" name="PRECIO UNITARIO ESTIMADO"/>
    <tableColumn id="6" xr3:uid="{01800647-16FB-4BDF-A85D-50C9F210719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E47F691-4C32-48AA-884D-2B82C16D1C16}" name="Table333" displayName="Table333" ref="A543:F558" totalsRowShown="0">
  <autoFilter ref="A543:F558" xr:uid="{CE47F691-4C32-48AA-884D-2B82C16D1C16}"/>
  <tableColumns count="6">
    <tableColumn id="1" xr3:uid="{337D791B-9E92-4F7E-A9AB-FC6070ADD309}" name="CÓDIGO CATÁLOGO"/>
    <tableColumn id="2" xr3:uid="{FDF2DA29-FFC3-4C13-AF92-3ED13893E5A1}" name="ARTÍCULO">
      <calculatedColumnFormula>IFERROR(INDEX(UNSPSCDes,MATCH(INDIRECT(ADDRESS(ROW(),COLUMN()-1,4)),UNSPSCCode,0)),"")</calculatedColumnFormula>
    </tableColumn>
    <tableColumn id="3" xr3:uid="{DAD77293-E69F-4734-AAA8-7A436FF4D202}" name="UNIDAD DE MEDIDA"/>
    <tableColumn id="4" xr3:uid="{03DD6041-951E-46E9-8706-7CE69255C1AF}" name="CANTIDAD TOTAL ESTIMADA"/>
    <tableColumn id="5" xr3:uid="{8BFDFD1F-FB11-4E29-880A-6136F9951031}" name="PRECIO UNITARIO ESTIMADO"/>
    <tableColumn id="6" xr3:uid="{7A27B84A-800F-4738-B491-34314ADA25E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2EB85BC-E5C9-4AA1-8345-3D8F13C6810B}" name="Table334" displayName="Table334" ref="A568:F576" totalsRowShown="0">
  <autoFilter ref="A568:F576" xr:uid="{E2EB85BC-E5C9-4AA1-8345-3D8F13C6810B}"/>
  <tableColumns count="6">
    <tableColumn id="1" xr3:uid="{AD37C6A6-02EC-4AA7-B24A-FBB447C757ED}" name="CÓDIGO CATÁLOGO"/>
    <tableColumn id="2" xr3:uid="{283B8908-946F-4983-BC8A-2E465278DFA8}" name="ARTÍCULO">
      <calculatedColumnFormula>IFERROR(INDEX(UNSPSCDes,MATCH(INDIRECT(ADDRESS(ROW(),COLUMN()-1,4)),UNSPSCCode,0)),"")</calculatedColumnFormula>
    </tableColumn>
    <tableColumn id="3" xr3:uid="{5B668BC2-437A-414D-89DF-FFD683BC8598}" name="UNIDAD DE MEDIDA"/>
    <tableColumn id="4" xr3:uid="{9FFB2E11-653C-42F0-98E2-1A86896C1890}" name="CANTIDAD TOTAL ESTIMADA"/>
    <tableColumn id="5" xr3:uid="{80A721BD-005F-48EE-A0D8-C40F42E985F8}" name="PRECIO UNITARIO ESTIMADO"/>
    <tableColumn id="6" xr3:uid="{0A5AE291-4C5E-4EC2-A3C9-4E8613A17749}"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8EA04A2-54B2-44DA-A98A-6913806C1512}" name="Table335" displayName="Table335" ref="A586:F631" totalsRowShown="0">
  <autoFilter ref="A586:F631" xr:uid="{C8EA04A2-54B2-44DA-A98A-6913806C1512}"/>
  <tableColumns count="6">
    <tableColumn id="1" xr3:uid="{198BEDF6-BA7C-4E3B-BEC7-BEF31FCDD88B}" name="CÓDIGO CATÁLOGO"/>
    <tableColumn id="2" xr3:uid="{C4B741D1-84F1-4A65-BE48-8DE4541DBF4C}" name="ARTÍCULO">
      <calculatedColumnFormula>IFERROR(INDEX(UNSPSCDes,MATCH(INDIRECT(ADDRESS(ROW(),COLUMN()-1,4)),UNSPSCCode,0)),"")</calculatedColumnFormula>
    </tableColumn>
    <tableColumn id="3" xr3:uid="{9488AA4C-F85D-49BE-BE9C-E7EA29D16DD7}" name="UNIDAD DE MEDIDA"/>
    <tableColumn id="4" xr3:uid="{B8FF236F-343C-41A0-A4D9-7593E719AEE9}" name="CANTIDAD TOTAL ESTIMADA"/>
    <tableColumn id="5" xr3:uid="{230D0747-F9D7-4218-A05E-C0F6F5AC8591}" name="PRECIO UNITARIO ESTIMADO"/>
    <tableColumn id="6" xr3:uid="{9DE03913-60F9-4732-8958-4718132BEDAF}"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7FEC098-2562-4BED-9412-63E9427E8C7B}" name="Table336" displayName="Table336" ref="A641:F684" totalsRowShown="0">
  <autoFilter ref="A641:F684" xr:uid="{97FEC098-2562-4BED-9412-63E9427E8C7B}"/>
  <tableColumns count="6">
    <tableColumn id="1" xr3:uid="{605F15D2-D983-45D0-A563-A614EA1051F1}" name="CÓDIGO CATÁLOGO"/>
    <tableColumn id="2" xr3:uid="{5853CBDA-CAB8-4C02-BD72-850E8D6E097E}" name="ARTÍCULO">
      <calculatedColumnFormula>IFERROR(INDEX(UNSPSCDes,MATCH(INDIRECT(ADDRESS(ROW(),COLUMN()-1,4)),UNSPSCCode,0)),"")</calculatedColumnFormula>
    </tableColumn>
    <tableColumn id="3" xr3:uid="{C83DD21A-5418-4A34-B855-12760A5F7DDE}" name="UNIDAD DE MEDIDA"/>
    <tableColumn id="4" xr3:uid="{E2218F34-6C0F-45E9-B780-32ABD40B1E6B}" name="CANTIDAD TOTAL ESTIMADA"/>
    <tableColumn id="5" xr3:uid="{BEB0DFE3-C87C-4491-94BF-0ACECE62E426}" name="PRECIO UNITARIO ESTIMADO"/>
    <tableColumn id="6" xr3:uid="{B8C0ED8A-A093-43F8-AF86-B53B26C1002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5CC7E69-E68B-4636-BFEF-794B7592C76B}" name="Table337" displayName="Table337" ref="A694:F739" totalsRowShown="0">
  <autoFilter ref="A694:F739" xr:uid="{65CC7E69-E68B-4636-BFEF-794B7592C76B}"/>
  <tableColumns count="6">
    <tableColumn id="1" xr3:uid="{5EEECCC8-DE91-4F00-A9CF-1CEEAD7C8E8D}" name="CÓDIGO CATÁLOGO"/>
    <tableColumn id="2" xr3:uid="{69CBDE3C-DC56-4B54-BA33-71CA311C1308}" name="ARTÍCULO">
      <calculatedColumnFormula>IFERROR(INDEX(UNSPSCDes,MATCH(INDIRECT(ADDRESS(ROW(),COLUMN()-1,4)),UNSPSCCode,0)),"")</calculatedColumnFormula>
    </tableColumn>
    <tableColumn id="3" xr3:uid="{3AAA9429-1C9A-4936-B876-919492D3E0FB}" name="UNIDAD DE MEDIDA"/>
    <tableColumn id="4" xr3:uid="{50636ACB-C798-4E81-9304-8BA98D64C144}" name="CANTIDAD TOTAL ESTIMADA"/>
    <tableColumn id="5" xr3:uid="{3EC11B49-6F26-433E-8270-B946F0DC0918}" name="PRECIO UNITARIO ESTIMADO"/>
    <tableColumn id="6" xr3:uid="{92F013F4-4CA2-4955-9876-6B4BB2A75209}"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9D991AF-E1AC-40DF-9B77-3DF28F147BD3}" name="Table338" displayName="Table338" ref="A749:F791" totalsRowShown="0">
  <autoFilter ref="A749:F791" xr:uid="{F9D991AF-E1AC-40DF-9B77-3DF28F147BD3}"/>
  <tableColumns count="6">
    <tableColumn id="1" xr3:uid="{067DB33B-56C5-4B6F-8919-77CAD003A049}" name="CÓDIGO CATÁLOGO"/>
    <tableColumn id="2" xr3:uid="{73CF26ED-2854-4750-ABBA-5A910B862690}" name="ARTÍCULO">
      <calculatedColumnFormula>IFERROR(INDEX(UNSPSCDes,MATCH(INDIRECT(ADDRESS(ROW(),COLUMN()-1,4)),UNSPSCCode,0)),"")</calculatedColumnFormula>
    </tableColumn>
    <tableColumn id="3" xr3:uid="{5FA25701-F50C-4A8E-B14A-BE9F25B765A0}" name="UNIDAD DE MEDIDA" dataDxfId="210" dataCellStyle="ArticleBody"/>
    <tableColumn id="4" xr3:uid="{6ABFEA3D-EF8D-42C7-A9AA-3F099D3CB061}" name="CANTIDAD TOTAL ESTIMADA" dataDxfId="209" dataCellStyle="ArticleBody"/>
    <tableColumn id="5" xr3:uid="{9FA10C45-45D9-4F3D-9352-0B772ED4433D}" name="PRECIO UNITARIO ESTIMADO" dataDxfId="208" dataCellStyle="ArticleBody_currency"/>
    <tableColumn id="6" xr3:uid="{64A1F427-F89A-4600-BEF2-BD6AC51C955B}"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159E6C4-8110-45A7-9E20-37D2186237D0}" name="Table339" displayName="Table339" ref="A801:F808" totalsRowShown="0">
  <autoFilter ref="A801:F808" xr:uid="{E159E6C4-8110-45A7-9E20-37D2186237D0}"/>
  <tableColumns count="6">
    <tableColumn id="1" xr3:uid="{84E4D348-D148-465D-ACE1-FC5825F6DD4D}" name="CÓDIGO CATÁLOGO"/>
    <tableColumn id="2" xr3:uid="{616001CD-DE13-4C98-BC42-4ADEC9D4A171}" name="ARTÍCULO">
      <calculatedColumnFormula>IFERROR(INDEX(UNSPSCDes,MATCH(INDIRECT(ADDRESS(ROW(),COLUMN()-1,4)),UNSPSCCode,0)),"")</calculatedColumnFormula>
    </tableColumn>
    <tableColumn id="3" xr3:uid="{F6EE04C1-66C1-4687-8EB0-B6008DF673FD}" name="UNIDAD DE MEDIDA"/>
    <tableColumn id="4" xr3:uid="{AD1AC2B6-3A25-43F1-8548-CEFA5E9D7687}" name="CANTIDAD TOTAL ESTIMADA"/>
    <tableColumn id="5" xr3:uid="{C956384C-0183-4A55-A063-95D2EFF2BCD6}" name="PRECIO UNITARIO ESTIMADO"/>
    <tableColumn id="6" xr3:uid="{F6E6E97A-DC63-4419-BEFE-B081E93497FE}"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487F5DC-25E5-41D1-8DF1-3137B7024605}" name="Table340" displayName="Table340" ref="A818:F825" totalsRowShown="0">
  <autoFilter ref="A818:F825" xr:uid="{F487F5DC-25E5-41D1-8DF1-3137B7024605}"/>
  <tableColumns count="6">
    <tableColumn id="1" xr3:uid="{C137E734-CEC0-4216-90B5-984F468A8FBC}" name="CÓDIGO CATÁLOGO" dataDxfId="207"/>
    <tableColumn id="2" xr3:uid="{DB3EF5C2-9CE0-49D8-89C9-B3DE346EA6C9}" name="ARTÍCULO">
      <calculatedColumnFormula>IFERROR(INDEX(UNSPSCDes,MATCH(INDIRECT(ADDRESS(ROW(),COLUMN()-1,4)),UNSPSCCode,0)),"")</calculatedColumnFormula>
    </tableColumn>
    <tableColumn id="3" xr3:uid="{02FD1411-0613-427E-958D-DDC22DBF0DDD}" name="UNIDAD DE MEDIDA" dataDxfId="206" dataCellStyle="ArticleBody"/>
    <tableColumn id="4" xr3:uid="{5989D120-CC31-4D60-94D3-C51171EDAEB1}" name="CANTIDAD TOTAL ESTIMADA" dataDxfId="205" dataCellStyle="ArticleBody"/>
    <tableColumn id="5" xr3:uid="{1182E6FB-11E0-4C34-9820-A79CDB5CF6D9}" name="PRECIO UNITARIO ESTIMADO" dataDxfId="204" dataCellStyle="ArticleBody_currency"/>
    <tableColumn id="6" xr3:uid="{6B31FF10-075E-4558-B6B5-8BECFB9AECB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D846AE9-C710-4470-8F7A-F6B702CABC49}" name="Table341" displayName="Table341" ref="A835:F842" totalsRowShown="0">
  <autoFilter ref="A835:F842" xr:uid="{1D846AE9-C710-4470-8F7A-F6B702CABC49}"/>
  <tableColumns count="6">
    <tableColumn id="1" xr3:uid="{B7BA60CF-B465-49EF-8E8D-284CC4309D01}" name="CÓDIGO CATÁLOGO" dataDxfId="203"/>
    <tableColumn id="2" xr3:uid="{999B9BD1-A8C9-4118-994D-AC165A4B1572}" name="ARTÍCULO">
      <calculatedColumnFormula>IFERROR(INDEX(UNSPSCDes,MATCH(INDIRECT(ADDRESS(ROW(),COLUMN()-1,4)),UNSPSCCode,0)),"")</calculatedColumnFormula>
    </tableColumn>
    <tableColumn id="3" xr3:uid="{0A5110C6-F2EE-4C4B-9739-E4B941BB0514}" name="UNIDAD DE MEDIDA" dataDxfId="202" dataCellStyle="ArticleBody"/>
    <tableColumn id="4" xr3:uid="{AD78DF33-BA49-4DE4-AE67-545A877C5911}" name="CANTIDAD TOTAL ESTIMADA" dataDxfId="201" dataCellStyle="ArticleBody"/>
    <tableColumn id="5" xr3:uid="{23CEF782-2DB5-4B24-991F-7DD2D9231331}" name="PRECIO UNITARIO ESTIMADO" dataDxfId="200" dataCellStyle="ArticleBody_currency"/>
    <tableColumn id="6" xr3:uid="{003319AC-8738-466D-80B9-65B2568FD35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9C9597-22C6-454E-9C1C-A9D081A912A9}" name="Table36" displayName="Table36" ref="A57:F58" totalsRowShown="0">
  <autoFilter ref="A57:F58" xr:uid="{039C9597-22C6-454E-9C1C-A9D081A912A9}"/>
  <tableColumns count="6">
    <tableColumn id="1" xr3:uid="{3A666C86-5EA2-4CFE-99F2-701B8FA8E5D9}" name="CÓDIGO CATÁLOGO" dataDxfId="244"/>
    <tableColumn id="2" xr3:uid="{B58245FC-F777-48CE-8D89-6CB85CD88D6B}" name="ARTÍCULO">
      <calculatedColumnFormula>IFERROR(INDEX(UNSPSCDes,MATCH(INDIRECT(ADDRESS(ROW(),COLUMN()-1,4)),UNSPSCCode,0)),"")</calculatedColumnFormula>
    </tableColumn>
    <tableColumn id="3" xr3:uid="{AC802EBB-2B6C-4531-A5E9-345D8CB19526}" name="UNIDAD DE MEDIDA"/>
    <tableColumn id="4" xr3:uid="{27BA26C3-E863-49E4-A9B2-D91BDB337996}" name="CANTIDAD TOTAL ESTIMADA"/>
    <tableColumn id="5" xr3:uid="{80A025B6-AE5B-4FE9-99BD-E3C95385FAAD}" name="PRECIO UNITARIO ESTIMADO"/>
    <tableColumn id="6" xr3:uid="{D2236138-EAF4-4FAF-8818-43C0DF681161}"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244736F-D647-44F7-B439-07615D0A75C0}" name="Table342" displayName="Table342" ref="A852:F859" totalsRowShown="0">
  <autoFilter ref="A852:F859" xr:uid="{6244736F-D647-44F7-B439-07615D0A75C0}"/>
  <tableColumns count="6">
    <tableColumn id="1" xr3:uid="{39CE32F5-2CCF-401E-B479-79B419BBC2AB}" name="CÓDIGO CATÁLOGO" dataDxfId="199"/>
    <tableColumn id="2" xr3:uid="{681E7CED-7413-4133-88D2-060CFDA11DF3}" name="ARTÍCULO">
      <calculatedColumnFormula>IFERROR(INDEX(UNSPSCDes,MATCH(INDIRECT(ADDRESS(ROW(),COLUMN()-1,4)),UNSPSCCode,0)),"")</calculatedColumnFormula>
    </tableColumn>
    <tableColumn id="3" xr3:uid="{7B8A17DD-8920-4B58-AB0D-DF8EFE24F4A8}" name="UNIDAD DE MEDIDA" dataDxfId="198" dataCellStyle="ArticleBody"/>
    <tableColumn id="4" xr3:uid="{8062CEA9-3BBC-4F58-8636-6DCE8B1EE17E}" name="CANTIDAD TOTAL ESTIMADA" dataDxfId="197" dataCellStyle="ArticleBody"/>
    <tableColumn id="5" xr3:uid="{5ED816B4-2201-41F9-882E-89CD3531C8B5}" name="PRECIO UNITARIO ESTIMADO" dataDxfId="196" dataCellStyle="ArticleBody_currency"/>
    <tableColumn id="6" xr3:uid="{79713821-4C2D-4D6F-BA83-4DB448C33938}"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959433B-21C8-4267-92F0-C30EEA873F80}" name="Table343" displayName="Table343" ref="A869:F882" totalsRowShown="0">
  <autoFilter ref="A869:F882" xr:uid="{5959433B-21C8-4267-92F0-C30EEA873F80}"/>
  <tableColumns count="6">
    <tableColumn id="1" xr3:uid="{98DFE06C-9D0F-4876-91BB-FE99E0DAD7FC}" name="CÓDIGO CATÁLOGO"/>
    <tableColumn id="2" xr3:uid="{373F2688-F82C-4DDD-A113-97444BD11768}" name="ARTÍCULO">
      <calculatedColumnFormula>IFERROR(INDEX(UNSPSCDes,MATCH(INDIRECT(ADDRESS(ROW(),COLUMN()-1,4)),UNSPSCCode,0)),"")</calculatedColumnFormula>
    </tableColumn>
    <tableColumn id="3" xr3:uid="{EBAA0F52-07D0-43D5-992F-42C26A97DC49}" name="UNIDAD DE MEDIDA"/>
    <tableColumn id="4" xr3:uid="{C27ACA60-5452-4A76-B2A3-B96920B65C6E}" name="CANTIDAD TOTAL ESTIMADA"/>
    <tableColumn id="5" xr3:uid="{D609F973-9777-4BAA-A669-4A6944600FFF}" name="PRECIO UNITARIO ESTIMADO"/>
    <tableColumn id="6" xr3:uid="{135298C6-BD67-463C-B9E9-ABC2A82EB632}"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432C293-0614-4519-AAF5-EF1657EDC503}" name="Table344" displayName="Table344" ref="A892:F896" totalsRowShown="0">
  <autoFilter ref="A892:F896" xr:uid="{7432C293-0614-4519-AAF5-EF1657EDC503}"/>
  <tableColumns count="6">
    <tableColumn id="1" xr3:uid="{26219C8A-4B16-4B52-B616-E0FED208B220}" name="CÓDIGO CATÁLOGO"/>
    <tableColumn id="2" xr3:uid="{9B9BB270-E7CF-41A9-BFDD-5A8227BA6012}" name="ARTÍCULO">
      <calculatedColumnFormula>IFERROR(INDEX(UNSPSCDes,MATCH(INDIRECT(ADDRESS(ROW(),COLUMN()-1,4)),UNSPSCCode,0)),"")</calculatedColumnFormula>
    </tableColumn>
    <tableColumn id="3" xr3:uid="{12EAA58B-02AC-4915-A68D-5CF4136C01F9}" name="UNIDAD DE MEDIDA"/>
    <tableColumn id="4" xr3:uid="{24A8DB35-21AB-456E-883C-FF29EFE1260F}" name="CANTIDAD TOTAL ESTIMADA"/>
    <tableColumn id="5" xr3:uid="{8E4C0637-E54C-4205-AE68-671A83348B45}" name="PRECIO UNITARIO ESTIMADO"/>
    <tableColumn id="6" xr3:uid="{6C5B69D9-1F3E-4422-8C5E-1A0D101D341F}"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901499-AE9B-48EF-9D3F-23E9FFA2E4CC}" name="Table345" displayName="Table345" ref="A906:F917" totalsRowShown="0">
  <autoFilter ref="A906:F917" xr:uid="{49901499-AE9B-48EF-9D3F-23E9FFA2E4CC}"/>
  <tableColumns count="6">
    <tableColumn id="1" xr3:uid="{1D2F973D-C30F-42BC-8408-F84293477BF2}" name="CÓDIGO CATÁLOGO"/>
    <tableColumn id="2" xr3:uid="{1C339EA3-35D5-41B9-A645-37ECCB37D5C9}" name="ARTÍCULO">
      <calculatedColumnFormula>IFERROR(INDEX(UNSPSCDes,MATCH(INDIRECT(ADDRESS(ROW(),COLUMN()-1,4)),UNSPSCCode,0)),"")</calculatedColumnFormula>
    </tableColumn>
    <tableColumn id="3" xr3:uid="{C551C83C-F3D9-4802-9D47-B0F6C884351D}" name="UNIDAD DE MEDIDA"/>
    <tableColumn id="4" xr3:uid="{D0C210A7-0F8F-4F85-9435-B61BC571401E}" name="CANTIDAD TOTAL ESTIMADA"/>
    <tableColumn id="5" xr3:uid="{76A15BDC-5AE2-4D54-93A1-EC4538A66803}" name="PRECIO UNITARIO ESTIMADO"/>
    <tableColumn id="6" xr3:uid="{EC4AC15B-9CDA-4B40-A109-BEC7DF4BCF1A}"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33DC6FA-9310-406B-96D9-06837936AB3B}" name="Table346" displayName="Table346" ref="A927:F930" totalsRowShown="0">
  <autoFilter ref="A927:F930" xr:uid="{033DC6FA-9310-406B-96D9-06837936AB3B}"/>
  <tableColumns count="6">
    <tableColumn id="1" xr3:uid="{EBEC886F-57AD-4355-99AD-8416A4424168}" name="CÓDIGO CATÁLOGO"/>
    <tableColumn id="2" xr3:uid="{8A86FC22-0FC4-4854-A23B-C6A14FBCB02A}" name="ARTÍCULO">
      <calculatedColumnFormula>IFERROR(INDEX(UNSPSCDes,MATCH(INDIRECT(ADDRESS(ROW(),COLUMN()-1,4)),UNSPSCCode,0)),"")</calculatedColumnFormula>
    </tableColumn>
    <tableColumn id="3" xr3:uid="{3C31C106-84D3-42FA-99AD-4AACC7617120}" name="UNIDAD DE MEDIDA"/>
    <tableColumn id="4" xr3:uid="{C58FEED4-AAE5-427D-8F41-C531E2F6074C}" name="CANTIDAD TOTAL ESTIMADA"/>
    <tableColumn id="5" xr3:uid="{5784D17B-3308-4F83-9BFD-03ECAEE2A334}" name="PRECIO UNITARIO ESTIMADO"/>
    <tableColumn id="6" xr3:uid="{55036F0F-3229-4936-8FA8-1C163B244425}"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DA3A0F2-C6AC-4ED1-AB85-5932D632CA92}" name="Table347" displayName="Table347" ref="A940:F965" totalsRowShown="0">
  <autoFilter ref="A940:F965" xr:uid="{0DA3A0F2-C6AC-4ED1-AB85-5932D632CA92}"/>
  <tableColumns count="6">
    <tableColumn id="1" xr3:uid="{00E451B8-9B2F-4F72-AA5A-D0C57505E294}" name="CÓDIGO CATÁLOGO"/>
    <tableColumn id="2" xr3:uid="{68B20D1B-D764-4D6D-A1C3-05F9E4D57F8D}" name="ARTÍCULO">
      <calculatedColumnFormula>IFERROR(INDEX(UNSPSCDes,MATCH(INDIRECT(ADDRESS(ROW(),COLUMN()-1,4)),UNSPSCCode,0)),"")</calculatedColumnFormula>
    </tableColumn>
    <tableColumn id="3" xr3:uid="{327B89C6-EA7E-4EC5-B18F-4B64B6EC61BD}" name="UNIDAD DE MEDIDA"/>
    <tableColumn id="4" xr3:uid="{8B725D99-1800-421B-AAA6-059EA21876EC}" name="CANTIDAD TOTAL ESTIMADA"/>
    <tableColumn id="5" xr3:uid="{30C0FB88-C80A-4485-A1C4-47AEC028D82B}" name="PRECIO UNITARIO ESTIMADO"/>
    <tableColumn id="6" xr3:uid="{7A853840-4075-499B-AA0A-FF657A66656B}"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A6E5836-5A31-4CA6-A059-CCCBDAB38845}" name="Table348" displayName="Table348" ref="A975:F981" totalsRowShown="0">
  <autoFilter ref="A975:F981" xr:uid="{5A6E5836-5A31-4CA6-A059-CCCBDAB38845}"/>
  <tableColumns count="6">
    <tableColumn id="1" xr3:uid="{49731114-8315-4197-889D-CC6BE8229107}" name="CÓDIGO CATÁLOGO"/>
    <tableColumn id="2" xr3:uid="{5E4E18D7-2C8C-430E-9A9C-654AD0A5EF0E}" name="ARTÍCULO">
      <calculatedColumnFormula>IFERROR(INDEX(UNSPSCDes,MATCH(INDIRECT(ADDRESS(ROW(),COLUMN()-1,4)),UNSPSCCode,0)),"")</calculatedColumnFormula>
    </tableColumn>
    <tableColumn id="3" xr3:uid="{7CBE810C-C38E-4EF3-9442-7A6F2035FE28}" name="UNIDAD DE MEDIDA"/>
    <tableColumn id="4" xr3:uid="{57BA9CC5-1AD7-4E70-BF57-75E082EC2376}" name="CANTIDAD TOTAL ESTIMADA"/>
    <tableColumn id="5" xr3:uid="{89BDADB7-31D3-46C6-9781-E3DC4B93D727}" name="PRECIO UNITARIO ESTIMADO"/>
    <tableColumn id="6" xr3:uid="{831BCFC1-B2BA-4C76-8E94-CFD73E183148}"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B2CF526-585C-4721-B58C-723D3F97AD21}" name="Table349" displayName="Table349" ref="A991:F999" totalsRowShown="0">
  <autoFilter ref="A991:F999" xr:uid="{1B2CF526-585C-4721-B58C-723D3F97AD21}"/>
  <tableColumns count="6">
    <tableColumn id="1" xr3:uid="{B051BA2E-82AD-4C09-A567-E78D91934478}" name="CÓDIGO CATÁLOGO"/>
    <tableColumn id="2" xr3:uid="{0D400822-E697-4CCD-AC53-B39C85BFDDED}" name="ARTÍCULO">
      <calculatedColumnFormula>IFERROR(INDEX(UNSPSCDes,MATCH(INDIRECT(ADDRESS(ROW(),COLUMN()-1,4)),UNSPSCCode,0)),"")</calculatedColumnFormula>
    </tableColumn>
    <tableColumn id="3" xr3:uid="{4A76DECB-0741-4070-BC82-337FE7F1C504}" name="UNIDAD DE MEDIDA"/>
    <tableColumn id="4" xr3:uid="{CA991116-5CA1-44E4-A7F0-A00DF66D6711}" name="CANTIDAD TOTAL ESTIMADA"/>
    <tableColumn id="5" xr3:uid="{C03297D1-D0FC-4AA7-A693-071E0C30120C}" name="PRECIO UNITARIO ESTIMADO"/>
    <tableColumn id="6" xr3:uid="{3C006FAC-F5F9-4A11-A6FE-8B3A7092C9E4}"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EC85A46-1A44-4269-A766-5B6BA69CC7F0}" name="Table350" displayName="Table350" ref="A1009:F1015" totalsRowShown="0">
  <autoFilter ref="A1009:F1015" xr:uid="{7EC85A46-1A44-4269-A766-5B6BA69CC7F0}"/>
  <tableColumns count="6">
    <tableColumn id="1" xr3:uid="{132B84FB-A20E-43B0-916B-73B9CDDCC919}" name="CÓDIGO CATÁLOGO"/>
    <tableColumn id="2" xr3:uid="{57FC19E9-3296-4163-803A-AC2F2189FCB9}" name="ARTÍCULO">
      <calculatedColumnFormula>IFERROR(INDEX(UNSPSCDes,MATCH(INDIRECT(ADDRESS(ROW(),COLUMN()-1,4)),UNSPSCCode,0)),"")</calculatedColumnFormula>
    </tableColumn>
    <tableColumn id="3" xr3:uid="{D9B5A800-0B57-4767-B6FD-57AF2B8C09F4}" name="UNIDAD DE MEDIDA"/>
    <tableColumn id="4" xr3:uid="{55F9CCA8-4E5F-446C-AC49-9AE8C04FCA15}" name="CANTIDAD TOTAL ESTIMADA"/>
    <tableColumn id="5" xr3:uid="{A961D77F-B6CB-4E50-9BC5-4D995E7D48FB}" name="PRECIO UNITARIO ESTIMADO"/>
    <tableColumn id="6" xr3:uid="{E147AE04-65C2-4EA4-9E7B-031E8D14E07D}"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D6C749-4A58-4409-BA91-28F731821BC2}" name="Table351" displayName="Table351" ref="A1025:F1031" totalsRowShown="0">
  <autoFilter ref="A1025:F1031" xr:uid="{99D6C749-4A58-4409-BA91-28F731821BC2}"/>
  <tableColumns count="6">
    <tableColumn id="1" xr3:uid="{52A94CC1-73D2-4364-B25C-600620FBB72F}" name="CÓDIGO CATÁLOGO" dataDxfId="195"/>
    <tableColumn id="2" xr3:uid="{9A7EC111-AB02-4AD9-8257-9D451D42A622}" name="ARTÍCULO">
      <calculatedColumnFormula>IFERROR(INDEX(UNSPSCDes,MATCH(INDIRECT(ADDRESS(ROW(),COLUMN()-1,4)),UNSPSCCode,0)),"")</calculatedColumnFormula>
    </tableColumn>
    <tableColumn id="3" xr3:uid="{EF210CBE-ACF6-4B35-91B0-450C072383A4}" name="UNIDAD DE MEDIDA" dataDxfId="194" dataCellStyle="ArticleBody"/>
    <tableColumn id="4" xr3:uid="{AC0E8D67-14DC-4BB0-9B7F-B102E696076E}" name="CANTIDAD TOTAL ESTIMADA" dataDxfId="193" dataCellStyle="ArticleBody"/>
    <tableColumn id="5" xr3:uid="{884A82A7-F724-4694-B421-8DD163398FF4}" name="PRECIO UNITARIO ESTIMADO" dataDxfId="192" dataCellStyle="ArticleBody_currency"/>
    <tableColumn id="6" xr3:uid="{4BDAEB03-1809-48AA-8DEE-DD9069FE0E7C}"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B56CD4D-A36B-4681-98E7-82CC898798CC}" name="Table37" displayName="Table37" ref="A68:F69" totalsRowShown="0">
  <autoFilter ref="A68:F69" xr:uid="{EB56CD4D-A36B-4681-98E7-82CC898798CC}"/>
  <tableColumns count="6">
    <tableColumn id="1" xr3:uid="{EA562CF8-703D-4AF8-A68D-7AEC483659BF}" name="CÓDIGO CATÁLOGO" dataDxfId="243"/>
    <tableColumn id="2" xr3:uid="{9AE202F6-DA87-4BF3-9648-AD599972E99F}" name="ARTÍCULO">
      <calculatedColumnFormula>IFERROR(INDEX(UNSPSCDes,MATCH(INDIRECT(ADDRESS(ROW(),COLUMN()-1,4)),UNSPSCCode,0)),"")</calculatedColumnFormula>
    </tableColumn>
    <tableColumn id="3" xr3:uid="{CDF0C26C-CADE-42EE-81ED-C526D453D1A5}" name="UNIDAD DE MEDIDA"/>
    <tableColumn id="4" xr3:uid="{2EF4704B-1ECD-41CC-9C63-4383B41BC452}" name="CANTIDAD TOTAL ESTIMADA"/>
    <tableColumn id="5" xr3:uid="{429B5211-3AAC-434A-95D2-3F6DC3DB4D60}" name="PRECIO UNITARIO ESTIMADO"/>
    <tableColumn id="6" xr3:uid="{4CD1F4D7-026F-4B20-AD91-03185D16B017}"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92F16302-1C63-491D-BACE-388D28D8407C}" name="Table352" displayName="Table352" ref="A1041:F1043" totalsRowShown="0">
  <autoFilter ref="A1041:F1043" xr:uid="{92F16302-1C63-491D-BACE-388D28D8407C}"/>
  <tableColumns count="6">
    <tableColumn id="1" xr3:uid="{A5413CA5-4B2B-4838-A564-C3FAA98DFB7D}" name="CÓDIGO CATÁLOGO" dataDxfId="191"/>
    <tableColumn id="2" xr3:uid="{5C6F6BD9-5E5C-49D4-8B8D-8D084AC10CF6}" name="ARTÍCULO">
      <calculatedColumnFormula>IFERROR(INDEX(UNSPSCDes,MATCH(INDIRECT(ADDRESS(ROW(),COLUMN()-1,4)),UNSPSCCode,0)),"")</calculatedColumnFormula>
    </tableColumn>
    <tableColumn id="3" xr3:uid="{EF5802AC-A5C2-41A4-8273-9A6D21739CFD}" name="UNIDAD DE MEDIDA" dataDxfId="190" dataCellStyle="ArticleBody"/>
    <tableColumn id="4" xr3:uid="{EAC59D91-B587-46E9-ACC2-FF90F7DF73DB}" name="CANTIDAD TOTAL ESTIMADA" dataDxfId="189" dataCellStyle="ArticleBody"/>
    <tableColumn id="5" xr3:uid="{3E891B45-F2BB-436F-8D15-5A7778401626}" name="PRECIO UNITARIO ESTIMADO" dataDxfId="188" dataCellStyle="ArticleBody_currency"/>
    <tableColumn id="6" xr3:uid="{CDF8D229-5C67-4F95-B3AB-1BCB8AE3AB68}"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44D5A93-8274-438F-8025-0FB6FA1D56A5}" name="Table353" displayName="Table353" ref="A1053:F1054" totalsRowShown="0">
  <autoFilter ref="A1053:F1054" xr:uid="{B44D5A93-8274-438F-8025-0FB6FA1D56A5}"/>
  <tableColumns count="6">
    <tableColumn id="1" xr3:uid="{C1B60A58-2A93-414B-B866-1A5C2DC54E13}" name="CÓDIGO CATÁLOGO" dataDxfId="187"/>
    <tableColumn id="2" xr3:uid="{DE223037-3807-4D8F-882F-A23A00927DF3}" name="ARTÍCULO">
      <calculatedColumnFormula>IFERROR(INDEX(UNSPSCDes,MATCH(INDIRECT(ADDRESS(ROW(),COLUMN()-1,4)),UNSPSCCode,0)),"")</calculatedColumnFormula>
    </tableColumn>
    <tableColumn id="3" xr3:uid="{050FC76B-08AA-4A97-9EED-46627B6FF211}" name="UNIDAD DE MEDIDA" dataDxfId="186" dataCellStyle="ArticleBody"/>
    <tableColumn id="4" xr3:uid="{210224CF-9303-49CD-88EC-49A0C7585CCD}" name="CANTIDAD TOTAL ESTIMADA" dataDxfId="185" dataCellStyle="ArticleBody"/>
    <tableColumn id="5" xr3:uid="{E7DF1273-8C85-4325-8D2C-62FE3ED0720E}" name="PRECIO UNITARIO ESTIMADO" dataDxfId="184" dataCellStyle="ArticleBody_currency"/>
    <tableColumn id="6" xr3:uid="{B9233162-8292-451D-8F2D-CDCDD48B05BC}"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3F242CE-AEEE-4779-8BF7-C418F1D0A5F2}" name="Table354" displayName="Table354" ref="A1064:F1066" totalsRowShown="0">
  <autoFilter ref="A1064:F1066" xr:uid="{93F242CE-AEEE-4779-8BF7-C418F1D0A5F2}"/>
  <tableColumns count="6">
    <tableColumn id="1" xr3:uid="{7D962B7C-57D5-48D0-ADF5-014208F93151}" name="CÓDIGO CATÁLOGO" dataDxfId="183"/>
    <tableColumn id="2" xr3:uid="{9C58DBB5-2F9B-4D53-A94F-1C4D54505DC8}" name="ARTÍCULO">
      <calculatedColumnFormula>IFERROR(INDEX(UNSPSCDes,MATCH(INDIRECT(ADDRESS(ROW(),COLUMN()-1,4)),UNSPSCCode,0)),"")</calculatedColumnFormula>
    </tableColumn>
    <tableColumn id="3" xr3:uid="{C1093961-8BE4-4AF6-B1D4-3C36BB51F758}" name="UNIDAD DE MEDIDA" dataDxfId="182" dataCellStyle="ArticleBody"/>
    <tableColumn id="4" xr3:uid="{2B914CF7-BE3E-4E3E-9DBD-34BFC810D1DF}" name="CANTIDAD TOTAL ESTIMADA" dataDxfId="181" dataCellStyle="ArticleBody"/>
    <tableColumn id="5" xr3:uid="{EB9F3A64-EE5E-4EBA-9DA9-8245DC0CFACB}" name="PRECIO UNITARIO ESTIMADO" dataDxfId="180" dataCellStyle="ArticleBody_currency"/>
    <tableColumn id="6" xr3:uid="{730915CF-68B7-4D14-8050-81097FA06A3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B3DC2D-96E9-46A0-8D27-1CD63367E168}" name="Table355" displayName="Table355" ref="A1076:F1097" totalsRowShown="0">
  <autoFilter ref="A1076:F1097" xr:uid="{3CB3DC2D-96E9-46A0-8D27-1CD63367E168}"/>
  <tableColumns count="6">
    <tableColumn id="1" xr3:uid="{56141FEF-F1A4-422F-9B9E-3172F9117FFB}" name="CÓDIGO CATÁLOGO"/>
    <tableColumn id="2" xr3:uid="{A8169F42-8AA3-4419-9CE7-60B919D75449}" name="ARTÍCULO">
      <calculatedColumnFormula>IFERROR(INDEX(UNSPSCDes,MATCH(INDIRECT(ADDRESS(ROW(),COLUMN()-1,4)),UNSPSCCode,0)),"")</calculatedColumnFormula>
    </tableColumn>
    <tableColumn id="3" xr3:uid="{AE61B238-02F8-40F5-A18A-F70DD3EDCEC0}" name="UNIDAD DE MEDIDA"/>
    <tableColumn id="4" xr3:uid="{974651DD-1DAE-45F0-B2F3-5094AF82D357}" name="CANTIDAD TOTAL ESTIMADA"/>
    <tableColumn id="5" xr3:uid="{51E777ED-B719-4A08-9E2A-1F2D9A82F919}" name="PRECIO UNITARIO ESTIMADO"/>
    <tableColumn id="6" xr3:uid="{D5095246-9837-4ECB-BF42-29893DF2EA9C}"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135E5B2-E262-41B5-B5AF-E3E7ECF3BF3B}" name="Table356" displayName="Table356" ref="A1107:F1120" totalsRowShown="0">
  <autoFilter ref="A1107:F1120" xr:uid="{E135E5B2-E262-41B5-B5AF-E3E7ECF3BF3B}"/>
  <tableColumns count="6">
    <tableColumn id="1" xr3:uid="{98FCDB5D-7058-4822-8F9B-48A5FED5E77E}" name="CÓDIGO CATÁLOGO"/>
    <tableColumn id="2" xr3:uid="{6D03D1E7-CEC4-4EC5-95AA-2B5C54136CA2}" name="ARTÍCULO">
      <calculatedColumnFormula>IFERROR(INDEX(UNSPSCDes,MATCH(INDIRECT(ADDRESS(ROW(),COLUMN()-1,4)),UNSPSCCode,0)),"")</calculatedColumnFormula>
    </tableColumn>
    <tableColumn id="3" xr3:uid="{EE542EED-A6FC-4A5F-BBBF-BFD2222D243B}" name="UNIDAD DE MEDIDA"/>
    <tableColumn id="4" xr3:uid="{48487C3D-E13F-4713-9FB5-A671BE8A41D2}" name="CANTIDAD TOTAL ESTIMADA"/>
    <tableColumn id="5" xr3:uid="{DEC92577-7AFC-4863-8C31-745A9B658D3D}" name="PRECIO UNITARIO ESTIMADO"/>
    <tableColumn id="6" xr3:uid="{D8191AD2-6D4B-4E2C-9C8E-2BF2FA27DEEC}"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27251CD-C881-4FF1-AEFB-4C6E2C7C66CB}" name="Table357" displayName="Table357" ref="A1130:F1147" totalsRowShown="0">
  <autoFilter ref="A1130:F1147" xr:uid="{C27251CD-C881-4FF1-AEFB-4C6E2C7C66CB}"/>
  <tableColumns count="6">
    <tableColumn id="1" xr3:uid="{1C6EA494-B880-4F5B-8999-87BF3746A394}" name="CÓDIGO CATÁLOGO"/>
    <tableColumn id="2" xr3:uid="{D0F74880-5E99-44F6-88FC-921A3D5FAC42}" name="ARTÍCULO">
      <calculatedColumnFormula>IFERROR(INDEX(UNSPSCDes,MATCH(INDIRECT(ADDRESS(ROW(),COLUMN()-1,4)),UNSPSCCode,0)),"")</calculatedColumnFormula>
    </tableColumn>
    <tableColumn id="3" xr3:uid="{5847169A-66C5-482A-8DEA-1E8FF14E9BA2}" name="UNIDAD DE MEDIDA"/>
    <tableColumn id="4" xr3:uid="{F4DC28EB-CC24-4AC5-A99E-FDC972DF5626}" name="CANTIDAD TOTAL ESTIMADA"/>
    <tableColumn id="5" xr3:uid="{6AFB0F67-FAE5-43D0-8CEE-F6EA892BC63E}" name="PRECIO UNITARIO ESTIMADO"/>
    <tableColumn id="6" xr3:uid="{D7E6A717-25B1-4542-802F-73D29EDAA227}"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2CA1723-EA76-4A66-966E-3F33AF199CF6}" name="Table358" displayName="Table358" ref="A1157:F1167" totalsRowShown="0">
  <autoFilter ref="A1157:F1167" xr:uid="{72CA1723-EA76-4A66-966E-3F33AF199CF6}"/>
  <tableColumns count="6">
    <tableColumn id="1" xr3:uid="{B04A1B6F-E5F7-48BA-99D6-BAF2103CA5E5}" name="CÓDIGO CATÁLOGO" dataDxfId="179"/>
    <tableColumn id="2" xr3:uid="{261C1736-292A-4E03-8464-A3F30440937B}" name="ARTÍCULO">
      <calculatedColumnFormula>IFERROR(INDEX(UNSPSCDes,MATCH(INDIRECT(ADDRESS(ROW(),COLUMN()-1,4)),UNSPSCCode,0)),"")</calculatedColumnFormula>
    </tableColumn>
    <tableColumn id="3" xr3:uid="{B4A17CDD-296F-4B73-B412-C9E9A47CEE5A}" name="UNIDAD DE MEDIDA" dataDxfId="178" dataCellStyle="ArticleBody"/>
    <tableColumn id="4" xr3:uid="{8C94D81E-ACC4-48FA-8EEB-8CEE8AFD521F}" name="CANTIDAD TOTAL ESTIMADA" dataDxfId="177" dataCellStyle="ArticleBody"/>
    <tableColumn id="5" xr3:uid="{67C260CD-D1E3-47BF-A198-153B8BBC4C6E}" name="PRECIO UNITARIO ESTIMADO" dataDxfId="176" dataCellStyle="ArticleBody_currency"/>
    <tableColumn id="6" xr3:uid="{853A43AB-E7E8-4145-820A-F6FF669376ED}"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0F5D1E2-535D-4473-8E30-BBEBA12C8B8C}" name="Table359" displayName="Table359" ref="A1177:F1182" totalsRowShown="0">
  <autoFilter ref="A1177:F1182" xr:uid="{20F5D1E2-535D-4473-8E30-BBEBA12C8B8C}"/>
  <tableColumns count="6">
    <tableColumn id="1" xr3:uid="{6218F257-4B83-4F54-82D4-109521846D00}" name="CÓDIGO CATÁLOGO" dataDxfId="175"/>
    <tableColumn id="2" xr3:uid="{557B9789-D48C-456A-A9C9-B19E3E7AFD00}" name="ARTÍCULO">
      <calculatedColumnFormula>IFERROR(INDEX(UNSPSCDes,MATCH(INDIRECT(ADDRESS(ROW(),COLUMN()-1,4)),UNSPSCCode,0)),"")</calculatedColumnFormula>
    </tableColumn>
    <tableColumn id="3" xr3:uid="{17A522C1-E2FC-4DBE-9B6D-A3FBEFEC7040}" name="UNIDAD DE MEDIDA" dataDxfId="174" dataCellStyle="ArticleBody"/>
    <tableColumn id="4" xr3:uid="{25AA9341-3A04-4200-985E-94599E289FD8}" name="CANTIDAD TOTAL ESTIMADA" dataDxfId="173" dataCellStyle="ArticleBody"/>
    <tableColumn id="5" xr3:uid="{B915EF64-5CA6-42CA-9B9E-5661740672E0}" name="PRECIO UNITARIO ESTIMADO" dataDxfId="172" dataCellStyle="ArticleBody_currency"/>
    <tableColumn id="6" xr3:uid="{F5BC26F9-4696-4AE7-94C4-CF8F2F69E4DD}"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F581914-14B1-4AE9-B2BF-644F0010CDCE}" name="Table360" displayName="Table360" ref="A1192:F1193" totalsRowShown="0">
  <autoFilter ref="A1192:F1193" xr:uid="{DF581914-14B1-4AE9-B2BF-644F0010CDCE}"/>
  <tableColumns count="6">
    <tableColumn id="1" xr3:uid="{59DF1EF3-22FD-45E8-A0B7-D29F39B9A60B}" name="CÓDIGO CATÁLOGO" dataDxfId="171"/>
    <tableColumn id="2" xr3:uid="{68A8005D-4F08-48DB-98C9-D41DCA3ACF19}" name="ARTÍCULO">
      <calculatedColumnFormula>IFERROR(INDEX(UNSPSCDes,MATCH(INDIRECT(ADDRESS(ROW(),COLUMN()-1,4)),UNSPSCCode,0)),"")</calculatedColumnFormula>
    </tableColumn>
    <tableColumn id="3" xr3:uid="{42AEE504-B652-4919-98C8-778A1EAFC981}" name="UNIDAD DE MEDIDA" dataDxfId="170" dataCellStyle="ArticleBody"/>
    <tableColumn id="4" xr3:uid="{4B125B3B-7344-47DF-9F24-D56BE76728A8}" name="CANTIDAD TOTAL ESTIMADA" dataDxfId="169" dataCellStyle="ArticleBody"/>
    <tableColumn id="5" xr3:uid="{1E0B00EE-B9BA-417F-9D67-29B6E7ABEFD4}" name="PRECIO UNITARIO ESTIMADO" dataDxfId="168" dataCellStyle="ArticleBody_currency"/>
    <tableColumn id="6" xr3:uid="{6080B284-8C62-43E7-A5CF-079C5A85AB8C}"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B12121-81E4-4066-AFBB-22EC1E6935D3}" name="Table361" displayName="Table361" ref="A1203:F1204" totalsRowShown="0">
  <autoFilter ref="A1203:F1204" xr:uid="{BBB12121-81E4-4066-AFBB-22EC1E6935D3}"/>
  <tableColumns count="6">
    <tableColumn id="1" xr3:uid="{C5436400-4484-4A73-91FA-FF5ACC1E1558}" name="CÓDIGO CATÁLOGO" dataDxfId="167"/>
    <tableColumn id="2" xr3:uid="{0CF4B6B5-D668-4AB7-9E9C-89E8C637ED0A}" name="ARTÍCULO">
      <calculatedColumnFormula>IFERROR(INDEX(UNSPSCDes,MATCH(INDIRECT(ADDRESS(ROW(),COLUMN()-1,4)),UNSPSCCode,0)),"")</calculatedColumnFormula>
    </tableColumn>
    <tableColumn id="3" xr3:uid="{79A13178-202C-4480-ACE0-3C22FD419A0C}" name="UNIDAD DE MEDIDA"/>
    <tableColumn id="4" xr3:uid="{8F501833-E308-4A01-A33A-F8EE2DDD4E8E}" name="CANTIDAD TOTAL ESTIMADA"/>
    <tableColumn id="5" xr3:uid="{ECD53234-8D8F-455C-A5F0-88E630E5B822}" name="PRECIO UNITARIO ESTIMADO"/>
    <tableColumn id="6" xr3:uid="{50F9114F-7B35-49C5-A499-00B28A220F6B}"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AF183CA-1E82-47E8-A2CC-ECA38D829CDD}" name="Table38" displayName="Table38" ref="A79:F80" totalsRowShown="0">
  <autoFilter ref="A79:F80" xr:uid="{6AF183CA-1E82-47E8-A2CC-ECA38D829CDD}"/>
  <tableColumns count="6">
    <tableColumn id="1" xr3:uid="{540ABC21-1C29-409D-B47D-A36A105F5075}" name="CÓDIGO CATÁLOGO" dataDxfId="242"/>
    <tableColumn id="2" xr3:uid="{2E57B1BC-C142-42AA-A8B3-D0C0032BA8AD}" name="ARTÍCULO">
      <calculatedColumnFormula>IFERROR(INDEX(UNSPSCDes,MATCH(INDIRECT(ADDRESS(ROW(),COLUMN()-1,4)),UNSPSCCode,0)),"")</calculatedColumnFormula>
    </tableColumn>
    <tableColumn id="3" xr3:uid="{AD8A7BE2-E0EA-458B-B377-0CFADD2CAB66}" name="UNIDAD DE MEDIDA"/>
    <tableColumn id="4" xr3:uid="{37306758-1C57-4BC9-BE27-FCD0FB85A8C2}" name="CANTIDAD TOTAL ESTIMADA"/>
    <tableColumn id="5" xr3:uid="{715A0D78-0F24-4CC8-ABC0-BBD299904324}" name="PRECIO UNITARIO ESTIMADO"/>
    <tableColumn id="6" xr3:uid="{40D4A527-52C2-4C34-A9A8-129A25A11B3D}"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3A270ED-1E20-40F0-B147-E87CA6EAA71B}" name="Table362" displayName="Table362" ref="A1214:F1217" totalsRowShown="0">
  <autoFilter ref="A1214:F1217" xr:uid="{C3A270ED-1E20-40F0-B147-E87CA6EAA71B}"/>
  <tableColumns count="6">
    <tableColumn id="1" xr3:uid="{7EFEB582-7777-4188-89FE-DC3B76F30B1E}" name="CÓDIGO CATÁLOGO" dataDxfId="166"/>
    <tableColumn id="2" xr3:uid="{1281E67B-54DA-438B-BC57-4000EC5799CC}" name="ARTÍCULO">
      <calculatedColumnFormula>IFERROR(INDEX(UNSPSCDes,MATCH(INDIRECT(ADDRESS(ROW(),COLUMN()-1,4)),UNSPSCCode,0)),"")</calculatedColumnFormula>
    </tableColumn>
    <tableColumn id="3" xr3:uid="{5EA99041-CC73-48F0-A328-F06CCDDC19D3}" name="UNIDAD DE MEDIDA" dataDxfId="165" dataCellStyle="ArticleBody"/>
    <tableColumn id="4" xr3:uid="{DEB960D2-521F-4F3F-A099-95D826971441}" name="CANTIDAD TOTAL ESTIMADA" dataDxfId="164" dataCellStyle="ArticleBody"/>
    <tableColumn id="5" xr3:uid="{EB40D9FA-6D08-453B-98DB-95DCB3D4531D}" name="PRECIO UNITARIO ESTIMADO" dataDxfId="163" dataCellStyle="ArticleBody_currency"/>
    <tableColumn id="6" xr3:uid="{C1A91621-851B-4885-89C8-3A8DA0524909}"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237EC10-5343-4CE5-8D6F-43895BFB4505}" name="Table363" displayName="Table363" ref="A1227:F1229" totalsRowShown="0">
  <autoFilter ref="A1227:F1229" xr:uid="{A237EC10-5343-4CE5-8D6F-43895BFB4505}"/>
  <tableColumns count="6">
    <tableColumn id="1" xr3:uid="{37E2E97F-F5F1-47CF-8563-96C02A028A2A}" name="CÓDIGO CATÁLOGO" dataDxfId="162"/>
    <tableColumn id="2" xr3:uid="{1363402E-697F-4A97-9DD0-AAA7AEF01A7E}" name="ARTÍCULO">
      <calculatedColumnFormula>IFERROR(INDEX(UNSPSCDes,MATCH(INDIRECT(ADDRESS(ROW(),COLUMN()-1,4)),UNSPSCCode,0)),"")</calculatedColumnFormula>
    </tableColumn>
    <tableColumn id="3" xr3:uid="{D444240D-3A3C-4238-BAB7-2D9DA3CECEB5}" name="UNIDAD DE MEDIDA" dataDxfId="161" dataCellStyle="ArticleBody"/>
    <tableColumn id="4" xr3:uid="{853596AE-C97F-4106-AC8F-8BE5F7019BAA}" name="CANTIDAD TOTAL ESTIMADA" dataDxfId="160" dataCellStyle="ArticleBody"/>
    <tableColumn id="5" xr3:uid="{3D4AE2B6-D3CF-4365-87D3-A513D9F2B464}" name="PRECIO UNITARIO ESTIMADO" dataDxfId="159" dataCellStyle="ArticleBody_currency"/>
    <tableColumn id="6" xr3:uid="{B312FBD7-DB0E-4AD4-93FF-0C8BF520AC9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593EE09-0D30-4A5A-9223-23F724AD03CA}" name="Table364" displayName="Table364" ref="A1239:F1242" totalsRowShown="0">
  <autoFilter ref="A1239:F1242" xr:uid="{6593EE09-0D30-4A5A-9223-23F724AD03CA}"/>
  <tableColumns count="6">
    <tableColumn id="1" xr3:uid="{B4DC8D2C-6C92-4CA0-A87E-8B26C1A31655}" name="CÓDIGO CATÁLOGO" dataDxfId="158"/>
    <tableColumn id="2" xr3:uid="{E9C2DF5B-75A0-4FA2-B2A8-C04641CCB902}" name="ARTÍCULO">
      <calculatedColumnFormula>IFERROR(INDEX(UNSPSCDes,MATCH(INDIRECT(ADDRESS(ROW(),COLUMN()-1,4)),UNSPSCCode,0)),"")</calculatedColumnFormula>
    </tableColumn>
    <tableColumn id="3" xr3:uid="{71AE9657-83C2-41B8-B392-CFB4F51F12A8}" name="UNIDAD DE MEDIDA" dataDxfId="157" dataCellStyle="ArticleBody"/>
    <tableColumn id="4" xr3:uid="{701F7570-B0F5-48FF-B75D-EDFE97E89B19}" name="CANTIDAD TOTAL ESTIMADA" dataDxfId="156" dataCellStyle="ArticleBody"/>
    <tableColumn id="5" xr3:uid="{78F77DB2-7560-41DE-9783-8578EE77D1C2}" name="PRECIO UNITARIO ESTIMADO" dataDxfId="155" dataCellStyle="ArticleBody_currency"/>
    <tableColumn id="6" xr3:uid="{70E1DE46-031F-4CC0-9518-46FA4CE602DF}"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067B939-1131-4A16-942C-4248028EE0B5}" name="Table365" displayName="Table365" ref="A1252:F1255" totalsRowShown="0">
  <autoFilter ref="A1252:F1255" xr:uid="{D067B939-1131-4A16-942C-4248028EE0B5}"/>
  <tableColumns count="6">
    <tableColumn id="1" xr3:uid="{F7DD00DD-1A30-4CB0-8B85-66971AD90FDA}" name="CÓDIGO CATÁLOGO" dataDxfId="154"/>
    <tableColumn id="2" xr3:uid="{01FC976C-DECF-465A-AB96-7E42CCA13A98}" name="ARTÍCULO">
      <calculatedColumnFormula>IFERROR(INDEX(UNSPSCDes,MATCH(INDIRECT(ADDRESS(ROW(),COLUMN()-1,4)),UNSPSCCode,0)),"")</calculatedColumnFormula>
    </tableColumn>
    <tableColumn id="3" xr3:uid="{C3FAE1E8-593F-485F-84B2-B1AB41855E8F}" name="UNIDAD DE MEDIDA" dataDxfId="153" dataCellStyle="ArticleBody"/>
    <tableColumn id="4" xr3:uid="{5F417641-63A3-4E0C-A82B-30A5DE353323}" name="CANTIDAD TOTAL ESTIMADA" dataDxfId="152" dataCellStyle="ArticleBody"/>
    <tableColumn id="5" xr3:uid="{A54E3198-101F-4EAD-B8FB-B7DA22CE1724}" name="PRECIO UNITARIO ESTIMADO" dataDxfId="151" dataCellStyle="ArticleBody_currency"/>
    <tableColumn id="6" xr3:uid="{52CD9040-BCD8-4CCD-8D7C-E6FCF0BB6CF2}"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18834E8-D42F-4B25-AC41-1040F7209485}" name="Table366" displayName="Table366" ref="A1265:F1266" totalsRowShown="0">
  <autoFilter ref="A1265:F1266" xr:uid="{E18834E8-D42F-4B25-AC41-1040F7209485}"/>
  <tableColumns count="6">
    <tableColumn id="1" xr3:uid="{D13B42E9-3FFB-4D2E-AEC6-9B60944956BE}" name="CÓDIGO CATÁLOGO" dataDxfId="150"/>
    <tableColumn id="2" xr3:uid="{7F98CAE0-4D20-4370-A8C1-EF115DA87C10}" name="ARTÍCULO">
      <calculatedColumnFormula>IFERROR(INDEX(UNSPSCDes,MATCH(INDIRECT(ADDRESS(ROW(),COLUMN()-1,4)),UNSPSCCode,0)),"")</calculatedColumnFormula>
    </tableColumn>
    <tableColumn id="3" xr3:uid="{4D7A5AD0-CC87-4026-B6C4-E3F0019D5CAA}" name="UNIDAD DE MEDIDA" dataDxfId="149" dataCellStyle="ArticleBody"/>
    <tableColumn id="4" xr3:uid="{A28709C3-E221-4B83-9463-758F8B06E6DC}" name="CANTIDAD TOTAL ESTIMADA" dataDxfId="148" dataCellStyle="ArticleBody"/>
    <tableColumn id="5" xr3:uid="{A1151FA3-D2A7-49B1-AA67-5C8CDAE3D7E8}" name="PRECIO UNITARIO ESTIMADO" dataDxfId="147" dataCellStyle="ArticleBody_currency"/>
    <tableColumn id="6" xr3:uid="{808B0CD2-D8AD-4ABE-86F4-3C976FD97A58}"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76D39CA9-4277-4BE1-B3BF-A6FB46AD508D}" name="Table367" displayName="Table367" ref="A1276:F1278" totalsRowShown="0">
  <autoFilter ref="A1276:F1278" xr:uid="{76D39CA9-4277-4BE1-B3BF-A6FB46AD508D}"/>
  <tableColumns count="6">
    <tableColumn id="1" xr3:uid="{4BBFD761-EEBD-46C8-8DB6-33B0A1DB2846}" name="CÓDIGO CATÁLOGO" dataDxfId="146"/>
    <tableColumn id="2" xr3:uid="{170EA553-A921-45FA-A7C6-1E9440E4F780}" name="ARTÍCULO">
      <calculatedColumnFormula>IFERROR(INDEX(UNSPSCDes,MATCH(INDIRECT(ADDRESS(ROW(),COLUMN()-1,4)),UNSPSCCode,0)),"")</calculatedColumnFormula>
    </tableColumn>
    <tableColumn id="3" xr3:uid="{1C6E199C-E13D-4DED-8BDB-9429C3D5F1FD}" name="UNIDAD DE MEDIDA" dataDxfId="145" dataCellStyle="ArticleBody"/>
    <tableColumn id="4" xr3:uid="{C278E0C4-2FBD-40DC-A364-B59D28E50557}" name="CANTIDAD TOTAL ESTIMADA" dataDxfId="144" dataCellStyle="ArticleBody"/>
    <tableColumn id="5" xr3:uid="{472843A8-7452-480E-8D03-7E1FA60C8336}" name="PRECIO UNITARIO ESTIMADO" dataDxfId="143" dataCellStyle="ArticleBody_currency"/>
    <tableColumn id="6" xr3:uid="{FA65779A-A80F-499D-B699-F7241DF4640E}"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10A81919-BEB4-40CF-BA79-AFC579BD5E28}" name="Table368" displayName="Table368" ref="A1288:F1292" totalsRowShown="0">
  <autoFilter ref="A1288:F1292" xr:uid="{10A81919-BEB4-40CF-BA79-AFC579BD5E28}"/>
  <tableColumns count="6">
    <tableColumn id="1" xr3:uid="{B8AAFDAD-97DC-4281-9A4B-56B6A53A72B2}" name="CÓDIGO CATÁLOGO" dataDxfId="142"/>
    <tableColumn id="2" xr3:uid="{5C95A2FF-DB36-4617-A9D5-2FAD09CF50F6}" name="ARTÍCULO">
      <calculatedColumnFormula>IFERROR(INDEX(UNSPSCDes,MATCH(INDIRECT(ADDRESS(ROW(),COLUMN()-1,4)),UNSPSCCode,0)),"")</calculatedColumnFormula>
    </tableColumn>
    <tableColumn id="3" xr3:uid="{1A7C4F43-7704-4994-8057-268EF893DAC2}" name="UNIDAD DE MEDIDA" dataDxfId="141" dataCellStyle="ArticleBody"/>
    <tableColumn id="4" xr3:uid="{06B4D039-6308-43C2-9152-C90E77ADD188}" name="CANTIDAD TOTAL ESTIMADA" dataDxfId="140" dataCellStyle="ArticleBody"/>
    <tableColumn id="5" xr3:uid="{5B2F3EA0-AF8C-4F99-BC43-F5106DAA7638}" name="PRECIO UNITARIO ESTIMADO" dataDxfId="139" dataCellStyle="ArticleBody_currency"/>
    <tableColumn id="6" xr3:uid="{9764BACE-585B-4C54-BCE0-C707034D84CB}"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BFD42B0-CBD7-4763-8B52-ECD6103B4E7D}" name="Table369" displayName="Table369" ref="A1302:F1308" totalsRowShown="0">
  <autoFilter ref="A1302:F1308" xr:uid="{2BFD42B0-CBD7-4763-8B52-ECD6103B4E7D}"/>
  <tableColumns count="6">
    <tableColumn id="1" xr3:uid="{DF0B01C6-0433-4C57-ADF3-77E625F35F1B}" name="CÓDIGO CATÁLOGO"/>
    <tableColumn id="2" xr3:uid="{D7AD9ED1-DCE3-4975-BA99-B1EC1D9D5CCA}" name="ARTÍCULO">
      <calculatedColumnFormula>IFERROR(INDEX(UNSPSCDes,MATCH(INDIRECT(ADDRESS(ROW(),COLUMN()-1,4)),UNSPSCCode,0)),"")</calculatedColumnFormula>
    </tableColumn>
    <tableColumn id="3" xr3:uid="{E217DC1B-A235-49CA-8393-EED087DF88E8}" name="UNIDAD DE MEDIDA"/>
    <tableColumn id="4" xr3:uid="{8B849C71-81CA-497B-8398-3790611959EA}" name="CANTIDAD TOTAL ESTIMADA"/>
    <tableColumn id="5" xr3:uid="{B64126FE-CD96-4B02-ABD3-3FAAFB72782B}" name="PRECIO UNITARIO ESTIMADO"/>
    <tableColumn id="6" xr3:uid="{9EB9B6A6-7627-46DC-9801-EFCA203C93B7}"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8C0343C1-AE1E-449C-8E59-CFCEDD70382D}" name="Table370" displayName="Table370" ref="A1318:F1319" totalsRowShown="0">
  <autoFilter ref="A1318:F1319" xr:uid="{8C0343C1-AE1E-449C-8E59-CFCEDD70382D}"/>
  <tableColumns count="6">
    <tableColumn id="1" xr3:uid="{F98A53B5-AB98-4BA0-8C63-364B952B236F}" name="CÓDIGO CATÁLOGO"/>
    <tableColumn id="2" xr3:uid="{5779AC71-E26A-4664-865A-50F7B41E7C80}" name="ARTÍCULO">
      <calculatedColumnFormula>IFERROR(INDEX(UNSPSCDes,MATCH(INDIRECT(ADDRESS(ROW(),COLUMN()-1,4)),UNSPSCCode,0)),"")</calculatedColumnFormula>
    </tableColumn>
    <tableColumn id="3" xr3:uid="{89D1524A-50E5-4AEB-A92F-178558F3A2E7}" name="UNIDAD DE MEDIDA"/>
    <tableColumn id="4" xr3:uid="{CFD6242C-F2D3-424E-AF24-3256BBB4AA5B}" name="CANTIDAD TOTAL ESTIMADA"/>
    <tableColumn id="5" xr3:uid="{E51BDF02-9C02-48DC-A6F9-599569759AA4}" name="PRECIO UNITARIO ESTIMADO"/>
    <tableColumn id="6" xr3:uid="{56F5B64D-6B1C-4895-B784-B3421865A31D}"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E2104D8-610F-4079-8EF8-96537E917530}" name="Table371" displayName="Table371" ref="A1329:F1330" totalsRowShown="0">
  <autoFilter ref="A1329:F1330" xr:uid="{2E2104D8-610F-4079-8EF8-96537E917530}"/>
  <tableColumns count="6">
    <tableColumn id="1" xr3:uid="{BBDD506D-5C6E-406F-BCA5-DCDCDC650677}" name="CÓDIGO CATÁLOGO"/>
    <tableColumn id="2" xr3:uid="{ABBEE7D4-48A3-4A89-9275-6234F55C8CF9}" name="ARTÍCULO">
      <calculatedColumnFormula>IFERROR(INDEX(UNSPSCDes,MATCH(INDIRECT(ADDRESS(ROW(),COLUMN()-1,4)),UNSPSCCode,0)),"")</calculatedColumnFormula>
    </tableColumn>
    <tableColumn id="3" xr3:uid="{00E85B07-0FD4-480C-89DA-42AD99F95A00}" name="UNIDAD DE MEDIDA"/>
    <tableColumn id="4" xr3:uid="{335A7B30-F907-41D5-AFB5-A0FE19C75758}" name="CANTIDAD TOTAL ESTIMADA"/>
    <tableColumn id="5" xr3:uid="{07567570-403A-487E-8DFA-D7991E8D74E6}" name="PRECIO UNITARIO ESTIMADO"/>
    <tableColumn id="6" xr3:uid="{F9CCDF37-2DEB-4AD0-AFE4-AE655909BD62}"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FAD99E9-6B81-45A4-8AEB-15DA2F61984B}" name="Table39" displayName="Table39" ref="A90:F91" totalsRowShown="0">
  <autoFilter ref="A90:F91" xr:uid="{4FAD99E9-6B81-45A4-8AEB-15DA2F61984B}"/>
  <tableColumns count="6">
    <tableColumn id="1" xr3:uid="{69AFFAB2-105F-46CD-82BE-1DD385A9BA28}" name="CÓDIGO CATÁLOGO" dataDxfId="241"/>
    <tableColumn id="2" xr3:uid="{7C5B1AB4-3079-4B85-A9A6-D987D8FA1329}" name="ARTÍCULO">
      <calculatedColumnFormula>IFERROR(INDEX(UNSPSCDes,MATCH(INDIRECT(ADDRESS(ROW(),COLUMN()-1,4)),UNSPSCCode,0)),"")</calculatedColumnFormula>
    </tableColumn>
    <tableColumn id="3" xr3:uid="{9E5E5417-576E-4A27-88FB-CACDA81794D0}" name="UNIDAD DE MEDIDA"/>
    <tableColumn id="4" xr3:uid="{0DC35257-B979-4FB1-A0B9-37D89FBAB9EC}" name="CANTIDAD TOTAL ESTIMADA"/>
    <tableColumn id="5" xr3:uid="{3D1F0B24-BAB0-46B0-B577-4B5CFD6BA109}" name="PRECIO UNITARIO ESTIMADO"/>
    <tableColumn id="6" xr3:uid="{1BBF8C10-FBDE-4934-8B65-DB130B093052}"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02326A5-4EF9-4ECA-B7DE-F7A51D50B2F8}" name="Table372" displayName="Table372" ref="A1340:F1342" totalsRowShown="0">
  <autoFilter ref="A1340:F1342" xr:uid="{302326A5-4EF9-4ECA-B7DE-F7A51D50B2F8}"/>
  <tableColumns count="6">
    <tableColumn id="1" xr3:uid="{C5B1848D-12DC-4DB2-B0C3-86F916FF298B}" name="CÓDIGO CATÁLOGO" dataDxfId="138"/>
    <tableColumn id="2" xr3:uid="{EE445408-3E7B-405A-A3CB-CCD2961C9E4F}" name="ARTÍCULO">
      <calculatedColumnFormula>IFERROR(INDEX(UNSPSCDes,MATCH(INDIRECT(ADDRESS(ROW(),COLUMN()-1,4)),UNSPSCCode,0)),"")</calculatedColumnFormula>
    </tableColumn>
    <tableColumn id="3" xr3:uid="{817ACCC5-02ED-4307-A7E5-D2389557FE22}" name="UNIDAD DE MEDIDA" dataDxfId="137" dataCellStyle="ArticleBody"/>
    <tableColumn id="4" xr3:uid="{7F16F914-7AB9-4FDF-A103-ECDE17FF7B8F}" name="CANTIDAD TOTAL ESTIMADA" dataDxfId="136" dataCellStyle="ArticleBody"/>
    <tableColumn id="5" xr3:uid="{73D54196-2C90-4636-A932-60FC8ACE5AB3}" name="PRECIO UNITARIO ESTIMADO" dataDxfId="135" dataCellStyle="ArticleBody_currency"/>
    <tableColumn id="6" xr3:uid="{62E313B8-674F-43F6-880C-C72AD839A9FB}"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58F00CE5-63FA-4652-9337-79FD22FE9AD0}" name="Table373" displayName="Table373" ref="A1352:F1354" totalsRowShown="0">
  <autoFilter ref="A1352:F1354" xr:uid="{58F00CE5-63FA-4652-9337-79FD22FE9AD0}"/>
  <tableColumns count="6">
    <tableColumn id="1" xr3:uid="{E3FC45D2-5250-42BB-8E1D-49D16D3AFBE5}" name="CÓDIGO CATÁLOGO" dataDxfId="134"/>
    <tableColumn id="2" xr3:uid="{5F85E222-FD89-45AA-8773-37F8EFA60030}" name="ARTÍCULO">
      <calculatedColumnFormula>IFERROR(INDEX(UNSPSCDes,MATCH(INDIRECT(ADDRESS(ROW(),COLUMN()-1,4)),UNSPSCCode,0)),"")</calculatedColumnFormula>
    </tableColumn>
    <tableColumn id="3" xr3:uid="{40BE94C6-41A5-493D-AB07-DA9FD293E9DF}" name="UNIDAD DE MEDIDA" dataDxfId="133" dataCellStyle="ArticleBody"/>
    <tableColumn id="4" xr3:uid="{F91EBFF3-926A-4452-9694-15EE48897526}" name="CANTIDAD TOTAL ESTIMADA" dataDxfId="132" dataCellStyle="ArticleBody"/>
    <tableColumn id="5" xr3:uid="{DD33C640-4C82-4B64-8989-A0FF75DB84C6}" name="PRECIO UNITARIO ESTIMADO" dataDxfId="131" dataCellStyle="ArticleBody_currency"/>
    <tableColumn id="6" xr3:uid="{4DC919F7-2160-4E6E-9A77-CFEFF30F0ADD}"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2DCC192D-AED8-4365-967A-E6E2F3814036}" name="Table374" displayName="Table374" ref="A1364:F1366" totalsRowShown="0">
  <autoFilter ref="A1364:F1366" xr:uid="{2DCC192D-AED8-4365-967A-E6E2F3814036}"/>
  <tableColumns count="6">
    <tableColumn id="1" xr3:uid="{0D41EAA3-9CAB-49AE-A107-EC26B976005D}" name="CÓDIGO CATÁLOGO" dataDxfId="130"/>
    <tableColumn id="2" xr3:uid="{88A72589-8725-4CA3-B13A-BA3A28D133B2}" name="ARTÍCULO">
      <calculatedColumnFormula>IFERROR(INDEX(UNSPSCDes,MATCH(INDIRECT(ADDRESS(ROW(),COLUMN()-1,4)),UNSPSCCode,0)),"")</calculatedColumnFormula>
    </tableColumn>
    <tableColumn id="3" xr3:uid="{C5C95229-184F-4C2A-9254-222AF58288AC}" name="UNIDAD DE MEDIDA" dataDxfId="129" dataCellStyle="ArticleBody"/>
    <tableColumn id="4" xr3:uid="{F455C4E8-5527-4273-8D81-11E1A7509B81}" name="CANTIDAD TOTAL ESTIMADA" dataDxfId="128" dataCellStyle="ArticleBody"/>
    <tableColumn id="5" xr3:uid="{5432BAAC-87E3-4AD8-9DAC-A0AB78EA9E94}" name="PRECIO UNITARIO ESTIMADO" dataDxfId="127" dataCellStyle="ArticleBody_currency"/>
    <tableColumn id="6" xr3:uid="{701DA26C-07AE-46D6-A5BF-BDE584C23D21}"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6871C26-0764-49EA-8F89-50B7EBA501C7}" name="Table375" displayName="Table375" ref="A1376:F1378" totalsRowShown="0">
  <autoFilter ref="A1376:F1378" xr:uid="{26871C26-0764-49EA-8F89-50B7EBA501C7}"/>
  <tableColumns count="6">
    <tableColumn id="1" xr3:uid="{063EC239-1F00-48E8-AAC5-F8C4685458BB}" name="CÓDIGO CATÁLOGO" dataDxfId="126"/>
    <tableColumn id="2" xr3:uid="{90D8A05A-015E-4CDA-93E4-EC1F3C194285}" name="ARTÍCULO">
      <calculatedColumnFormula>IFERROR(INDEX(UNSPSCDes,MATCH(INDIRECT(ADDRESS(ROW(),COLUMN()-1,4)),UNSPSCCode,0)),"")</calculatedColumnFormula>
    </tableColumn>
    <tableColumn id="3" xr3:uid="{C3F09839-4C63-4BA9-887D-526C42498DD6}" name="UNIDAD DE MEDIDA" dataDxfId="125" dataCellStyle="ArticleBody"/>
    <tableColumn id="4" xr3:uid="{AB102F8B-432F-43B6-ABEF-10B7AEBEBA7A}" name="CANTIDAD TOTAL ESTIMADA" dataDxfId="124" dataCellStyle="ArticleBody"/>
    <tableColumn id="5" xr3:uid="{E43155EF-6018-4611-ABFC-70E61A66383C}" name="PRECIO UNITARIO ESTIMADO" dataDxfId="123" dataCellStyle="ArticleBody_currency"/>
    <tableColumn id="6" xr3:uid="{5B9233DC-878A-4BC1-8CDE-733E0E0AEAC2}"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EF6E72E-10F2-4EBB-A7EC-EF765FDDF3DB}" name="Table376" displayName="Table376" ref="A1388:F1390" totalsRowShown="0">
  <autoFilter ref="A1388:F1390" xr:uid="{AEF6E72E-10F2-4EBB-A7EC-EF765FDDF3DB}"/>
  <tableColumns count="6">
    <tableColumn id="1" xr3:uid="{B020A858-76DE-45EF-A7ED-60302C451823}" name="CÓDIGO CATÁLOGO" dataDxfId="122"/>
    <tableColumn id="2" xr3:uid="{A3A45B0D-D76D-4C5B-AEA6-B1A4237D4643}" name="ARTÍCULO">
      <calculatedColumnFormula>IFERROR(INDEX(UNSPSCDes,MATCH(INDIRECT(ADDRESS(ROW(),COLUMN()-1,4)),UNSPSCCode,0)),"")</calculatedColumnFormula>
    </tableColumn>
    <tableColumn id="3" xr3:uid="{5906954A-F8CA-4CE5-8FF8-8AAEB98D726F}" name="UNIDAD DE MEDIDA" dataDxfId="121" dataCellStyle="ArticleBody"/>
    <tableColumn id="4" xr3:uid="{B524C522-DA53-4656-A14F-0711F5E50AD0}" name="CANTIDAD TOTAL ESTIMADA" dataDxfId="120" dataCellStyle="ArticleBody"/>
    <tableColumn id="5" xr3:uid="{B392E74D-CB45-4339-89CB-4873E06120FB}" name="PRECIO UNITARIO ESTIMADO" dataDxfId="119" dataCellStyle="ArticleBody_currency"/>
    <tableColumn id="6" xr3:uid="{DC5399FE-C733-48A8-813C-12733D30DF52}"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F8DA40-52ED-4214-AF1B-DEAF4ACA8CAC}" name="Table378" displayName="Table378" ref="A1400:F1401" totalsRowShown="0">
  <autoFilter ref="A1400:F1401" xr:uid="{00F8DA40-52ED-4214-AF1B-DEAF4ACA8CAC}"/>
  <tableColumns count="6">
    <tableColumn id="1" xr3:uid="{107C3568-E409-483E-863F-5A2D796FDC23}" name="CÓDIGO CATÁLOGO" dataDxfId="118"/>
    <tableColumn id="2" xr3:uid="{E8B838A1-5C91-4E84-87CE-9053D696A7B4}" name="ARTÍCULO">
      <calculatedColumnFormula>IFERROR(INDEX(UNSPSCDes,MATCH(INDIRECT(ADDRESS(ROW(),COLUMN()-1,4)),UNSPSCCode,0)),"")</calculatedColumnFormula>
    </tableColumn>
    <tableColumn id="3" xr3:uid="{362D1608-AED4-4A19-B035-192A71A288FD}" name="UNIDAD DE MEDIDA"/>
    <tableColumn id="4" xr3:uid="{22586452-1790-46B8-A082-458F1EBBF057}" name="CANTIDAD TOTAL ESTIMADA"/>
    <tableColumn id="5" xr3:uid="{4A5724B9-E44A-4FD3-937E-3B48085BA1B2}" name="PRECIO UNITARIO ESTIMADO"/>
    <tableColumn id="6" xr3:uid="{F4AD3EDB-9BA0-4C82-A301-5B159C2619D3}"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AE056AF-B052-4814-B7FE-501862A7F278}" name="Table379" displayName="Table379" ref="A1411:F1414" totalsRowShown="0">
  <autoFilter ref="A1411:F1414" xr:uid="{9AE056AF-B052-4814-B7FE-501862A7F278}"/>
  <tableColumns count="6">
    <tableColumn id="1" xr3:uid="{6DC89649-250A-4CA6-8AC3-AC16D0446C8D}" name="CÓDIGO CATÁLOGO" dataDxfId="117"/>
    <tableColumn id="2" xr3:uid="{DF64725A-9813-428C-8774-D9B05AADF181}" name="ARTÍCULO">
      <calculatedColumnFormula>IFERROR(INDEX(UNSPSCDes,MATCH(INDIRECT(ADDRESS(ROW(),COLUMN()-1,4)),UNSPSCCode,0)),"")</calculatedColumnFormula>
    </tableColumn>
    <tableColumn id="3" xr3:uid="{01DBEB13-F2DE-454A-94FD-8B48A7CD11D1}" name="UNIDAD DE MEDIDA" dataDxfId="116"/>
    <tableColumn id="4" xr3:uid="{A67BCC48-E45D-4D3F-BFE7-22AE1EDE4385}" name="CANTIDAD TOTAL ESTIMADA" dataDxfId="115" dataCellStyle="ArticleBody"/>
    <tableColumn id="5" xr3:uid="{49AB4FFE-BBAD-4DB6-9D11-E20D9DF0D0A4}" name="PRECIO UNITARIO ESTIMADO" dataDxfId="114" dataCellStyle="ArticleBody_currency"/>
    <tableColumn id="6" xr3:uid="{001F5FBC-36C7-442E-A963-C7B2EA49210F}"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227D4525-3D95-49A0-B87B-7984E028FBA9}" name="Table380" displayName="Table380" ref="A1424:F1427" totalsRowShown="0">
  <autoFilter ref="A1424:F1427" xr:uid="{227D4525-3D95-49A0-B87B-7984E028FBA9}"/>
  <tableColumns count="6">
    <tableColumn id="1" xr3:uid="{B64CC948-E05F-431F-922C-5ACEA498E089}" name="CÓDIGO CATÁLOGO" dataDxfId="113"/>
    <tableColumn id="2" xr3:uid="{D1EF3AF0-DF72-421E-9FB1-6307EC544D8B}" name="ARTÍCULO">
      <calculatedColumnFormula>IFERROR(INDEX(UNSPSCDes,MATCH(INDIRECT(ADDRESS(ROW(),COLUMN()-1,4)),UNSPSCCode,0)),"")</calculatedColumnFormula>
    </tableColumn>
    <tableColumn id="3" xr3:uid="{54FEC9D9-59AA-43A6-B88D-099B05626C9B}" name="UNIDAD DE MEDIDA" dataDxfId="112"/>
    <tableColumn id="4" xr3:uid="{E137F8CF-125A-414D-A7B6-41FBE929C3B3}" name="CANTIDAD TOTAL ESTIMADA" dataDxfId="111" dataCellStyle="ArticleBody"/>
    <tableColumn id="5" xr3:uid="{B9723048-9F4E-4B8F-A790-4B3E67C1CFC2}" name="PRECIO UNITARIO ESTIMADO" dataDxfId="110" dataCellStyle="ArticleBody_currency"/>
    <tableColumn id="6" xr3:uid="{D03646BC-18BF-402D-A347-9C6DCA03D07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B9A05BC-DCA1-4B82-98CB-8EB4755DF3E4}" name="Table381" displayName="Table381" ref="A1437:F1440" totalsRowShown="0">
  <autoFilter ref="A1437:F1440" xr:uid="{DB9A05BC-DCA1-4B82-98CB-8EB4755DF3E4}"/>
  <tableColumns count="6">
    <tableColumn id="1" xr3:uid="{C1C251C6-2DF2-4BD8-B013-741A2C8A6B7F}" name="CÓDIGO CATÁLOGO" dataDxfId="109"/>
    <tableColumn id="2" xr3:uid="{3D4F8BFB-A6C4-4E43-8D00-35CF4BD57391}" name="ARTÍCULO">
      <calculatedColumnFormula>IFERROR(INDEX(UNSPSCDes,MATCH(INDIRECT(ADDRESS(ROW(),COLUMN()-1,4)),UNSPSCCode,0)),"")</calculatedColumnFormula>
    </tableColumn>
    <tableColumn id="3" xr3:uid="{A2065AAA-B3BF-42EC-914D-D83B7C7CED5F}" name="UNIDAD DE MEDIDA" dataDxfId="108" dataCellStyle="ArticleBody"/>
    <tableColumn id="4" xr3:uid="{1D2FD776-CF4C-4D13-B3A4-975443E52B74}" name="CANTIDAD TOTAL ESTIMADA" dataDxfId="107" dataCellStyle="ArticleBody"/>
    <tableColumn id="5" xr3:uid="{6ECC4FB0-682D-4E22-B941-0F656D167B11}" name="PRECIO UNITARIO ESTIMADO" dataDxfId="106" dataCellStyle="ArticleBody_currency"/>
    <tableColumn id="6" xr3:uid="{C9D405AE-4FF8-4326-B6EA-06C6A36447F2}"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2F01B61F-B34D-4AC4-A8F5-F2C802F59BAB}" name="Table382" displayName="Table382" ref="A1450:F1451" totalsRowShown="0">
  <autoFilter ref="A1450:F1451" xr:uid="{2F01B61F-B34D-4AC4-A8F5-F2C802F59BAB}"/>
  <tableColumns count="6">
    <tableColumn id="1" xr3:uid="{63EEC50C-EE98-42BA-BA6C-FDC7942874C7}" name="CÓDIGO CATÁLOGO" dataDxfId="105"/>
    <tableColumn id="2" xr3:uid="{DF10542F-E138-4E5F-BA24-0D0095B871F7}" name="ARTÍCULO">
      <calculatedColumnFormula>IFERROR(INDEX(UNSPSCDes,MATCH(INDIRECT(ADDRESS(ROW(),COLUMN()-1,4)),UNSPSCCode,0)),"")</calculatedColumnFormula>
    </tableColumn>
    <tableColumn id="3" xr3:uid="{5040196E-25C9-4ED0-AAAD-D4F45E597FFF}" name="UNIDAD DE MEDIDA"/>
    <tableColumn id="4" xr3:uid="{941DA4C0-C18F-49DA-9538-60510A5AA29E}" name="CANTIDAD TOTAL ESTIMADA"/>
    <tableColumn id="5" xr3:uid="{FD058B2F-56EB-47F8-94C9-B41EBB148530}" name="PRECIO UNITARIO ESTIMADO"/>
    <tableColumn id="6" xr3:uid="{28B7D901-3AF9-477E-AB71-22F28D0BB194}"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1E0C5B-F54A-4B1F-9620-113DA507291B}" name="Table310" displayName="Table310" ref="A101:F102" totalsRowShown="0">
  <autoFilter ref="A101:F102" xr:uid="{431E0C5B-F54A-4B1F-9620-113DA507291B}"/>
  <tableColumns count="6">
    <tableColumn id="1" xr3:uid="{834CA206-82FA-4BAC-85BC-5A09195A3D06}" name="CÓDIGO CATÁLOGO" dataDxfId="240"/>
    <tableColumn id="2" xr3:uid="{F64C12DC-CDB4-496D-AD45-C37A8483AE9E}" name="ARTÍCULO">
      <calculatedColumnFormula>IFERROR(INDEX(UNSPSCDes,MATCH(INDIRECT(ADDRESS(ROW(),COLUMN()-1,4)),UNSPSCCode,0)),"")</calculatedColumnFormula>
    </tableColumn>
    <tableColumn id="3" xr3:uid="{1C311C85-E699-4C57-ABED-BCE990CF17E5}" name="UNIDAD DE MEDIDA"/>
    <tableColumn id="4" xr3:uid="{B7E2FE80-47E0-4F8A-9BFF-CBFFCB6A48E7}" name="CANTIDAD TOTAL ESTIMADA"/>
    <tableColumn id="5" xr3:uid="{74D2BB05-1308-470E-BE86-5BC85FE33AEA}" name="PRECIO UNITARIO ESTIMADO"/>
    <tableColumn id="6" xr3:uid="{85421296-E138-4AA8-A602-EE2BEFAF1264}"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81D7403-2744-4F53-A55A-DF69029FACF8}" name="Table383" displayName="Table383" ref="A1461:F1463" totalsRowShown="0">
  <autoFilter ref="A1461:F1463" xr:uid="{381D7403-2744-4F53-A55A-DF69029FACF8}"/>
  <tableColumns count="6">
    <tableColumn id="1" xr3:uid="{C3A0034D-31D5-4BC8-940B-804AA00F1A61}" name="CÓDIGO CATÁLOGO" dataDxfId="104"/>
    <tableColumn id="2" xr3:uid="{BE1B13A5-B6F8-4B00-8C64-98E12C19FBD5}" name="ARTÍCULO">
      <calculatedColumnFormula>IFERROR(INDEX(UNSPSCDes,MATCH(INDIRECT(ADDRESS(ROW(),COLUMN()-1,4)),UNSPSCCode,0)),"")</calculatedColumnFormula>
    </tableColumn>
    <tableColumn id="3" xr3:uid="{0D027BAF-228E-407E-8101-8670C26407BF}" name="UNIDAD DE MEDIDA"/>
    <tableColumn id="4" xr3:uid="{3C79003A-4DBE-4C90-8823-A04566B02543}" name="CANTIDAD TOTAL ESTIMADA"/>
    <tableColumn id="5" xr3:uid="{C1197461-FF90-4070-B0FE-4FB853704716}" name="PRECIO UNITARIO ESTIMADO"/>
    <tableColumn id="6" xr3:uid="{EAD7D3B7-62A1-46ED-A313-198EB3F3A807}"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C52D7237-7131-4B63-A6F3-83A5D182ACA3}" name="Table384" displayName="Table384" ref="A1473:F1483" totalsRowShown="0">
  <autoFilter ref="A1473:F1483" xr:uid="{C52D7237-7131-4B63-A6F3-83A5D182ACA3}"/>
  <tableColumns count="6">
    <tableColumn id="1" xr3:uid="{824B49BB-474E-4CC3-894F-8A81C2536981}" name="CÓDIGO CATÁLOGO" dataDxfId="103"/>
    <tableColumn id="2" xr3:uid="{7CEE7E51-1CD8-46E9-89E8-1B4BEE120C1F}" name="ARTÍCULO">
      <calculatedColumnFormula>IFERROR(INDEX(UNSPSCDes,MATCH(INDIRECT(ADDRESS(ROW(),COLUMN()-1,4)),UNSPSCCode,0)),"")</calculatedColumnFormula>
    </tableColumn>
    <tableColumn id="3" xr3:uid="{897DF7AC-0A0B-4262-B0B3-574A3E321A57}" name="UNIDAD DE MEDIDA" dataDxfId="102" dataCellStyle="ArticleBody"/>
    <tableColumn id="4" xr3:uid="{83671F0B-1C8C-4307-BBB6-1DD4F4697D29}" name="CANTIDAD TOTAL ESTIMADA" dataDxfId="101" dataCellStyle="ArticleBody"/>
    <tableColumn id="5" xr3:uid="{8025CE38-8C6F-4612-9E71-98383161A1DB}" name="PRECIO UNITARIO ESTIMADO" dataDxfId="100" dataCellStyle="ArticleBody_currency"/>
    <tableColumn id="6" xr3:uid="{667EB363-C3A4-47AE-A047-E4F5C38BABCF}"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674F8E8-1639-4646-8920-3DA2DBC94CA5}" name="Table385" displayName="Table385" ref="A1493:F1501" totalsRowShown="0">
  <autoFilter ref="A1493:F1501" xr:uid="{1674F8E8-1639-4646-8920-3DA2DBC94CA5}"/>
  <tableColumns count="6">
    <tableColumn id="1" xr3:uid="{2031F497-D4C5-4D15-A3C7-8CDF008ECDFF}" name="CÓDIGO CATÁLOGO" dataDxfId="99"/>
    <tableColumn id="2" xr3:uid="{DD65DC0D-2BE3-408C-9BD1-7D856C4E3B77}" name="ARTÍCULO">
      <calculatedColumnFormula>IFERROR(INDEX(UNSPSCDes,MATCH(INDIRECT(ADDRESS(ROW(),COLUMN()-1,4)),UNSPSCCode,0)),"")</calculatedColumnFormula>
    </tableColumn>
    <tableColumn id="3" xr3:uid="{1BC0E370-5693-4FEA-BCA1-C8C473CE9777}" name="UNIDAD DE MEDIDA" dataDxfId="98" dataCellStyle="ArticleBody"/>
    <tableColumn id="4" xr3:uid="{18D4D274-B410-47C0-AC35-D935B93FBE82}" name="CANTIDAD TOTAL ESTIMADA" dataDxfId="97" dataCellStyle="ArticleBody"/>
    <tableColumn id="5" xr3:uid="{ED590F6C-95B5-4188-B28C-82059724AFE6}" name="PRECIO UNITARIO ESTIMADO" dataDxfId="96" dataCellStyle="ArticleBody_currency"/>
    <tableColumn id="6" xr3:uid="{948604B9-70B9-4732-B535-895E835802F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65C509B-C72C-410F-9DB1-5691E8BD234F}" name="Table386" displayName="Table386" ref="A1511:F1521" totalsRowShown="0">
  <autoFilter ref="A1511:F1521" xr:uid="{565C509B-C72C-410F-9DB1-5691E8BD234F}"/>
  <tableColumns count="6">
    <tableColumn id="1" xr3:uid="{2791F7BC-CB01-47DF-88DF-270DBDF47BBC}" name="CÓDIGO CATÁLOGO" dataDxfId="95"/>
    <tableColumn id="2" xr3:uid="{ECA0A6A3-98B5-4473-AD92-E1720A55C10C}" name="ARTÍCULO">
      <calculatedColumnFormula>IFERROR(INDEX(UNSPSCDes,MATCH(INDIRECT(ADDRESS(ROW(),COLUMN()-1,4)),UNSPSCCode,0)),"")</calculatedColumnFormula>
    </tableColumn>
    <tableColumn id="3" xr3:uid="{C57C00E6-E674-439B-BEEA-E8242205D8CE}" name="UNIDAD DE MEDIDA" dataDxfId="94" dataCellStyle="ArticleBody"/>
    <tableColumn id="4" xr3:uid="{81A27C5E-D19B-4A10-BAE6-07757FFF4CB8}" name="CANTIDAD TOTAL ESTIMADA" dataDxfId="93" dataCellStyle="ArticleBody"/>
    <tableColumn id="5" xr3:uid="{4D8C00F1-A34B-43E4-B7A2-5DF083D580E0}" name="PRECIO UNITARIO ESTIMADO" dataDxfId="92" dataCellStyle="ArticleBody_currency"/>
    <tableColumn id="6" xr3:uid="{DF1E2586-6743-4D57-9493-6A325F69CE82}"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A55335C-2CA0-47A6-B723-37389383E2D6}" name="Table387" displayName="Table387" ref="A1531:F1540" totalsRowShown="0">
  <autoFilter ref="A1531:F1540" xr:uid="{EA55335C-2CA0-47A6-B723-37389383E2D6}"/>
  <tableColumns count="6">
    <tableColumn id="1" xr3:uid="{148B32E9-07F3-489F-9624-88F551C04CF9}" name="CÓDIGO CATÁLOGO" dataDxfId="91"/>
    <tableColumn id="2" xr3:uid="{D914635C-8303-42E5-A5DC-8E28167C68B5}" name="ARTÍCULO">
      <calculatedColumnFormula>IFERROR(INDEX(UNSPSCDes,MATCH(INDIRECT(ADDRESS(ROW(),COLUMN()-1,4)),UNSPSCCode,0)),"")</calculatedColumnFormula>
    </tableColumn>
    <tableColumn id="3" xr3:uid="{A26403C2-0ABD-40D0-AB67-747A8B46062B}" name="UNIDAD DE MEDIDA" dataDxfId="90" dataCellStyle="ArticleBody"/>
    <tableColumn id="4" xr3:uid="{6BFCE5A9-198D-43D6-B7BE-BAB7DB279DBA}" name="CANTIDAD TOTAL ESTIMADA" dataDxfId="89" dataCellStyle="ArticleBody"/>
    <tableColumn id="5" xr3:uid="{630CC46E-0D78-4BB9-9E2D-E16257CA16D3}" name="PRECIO UNITARIO ESTIMADO" dataDxfId="88" dataCellStyle="ArticleBody_currency"/>
    <tableColumn id="6" xr3:uid="{1B6D6FAE-C5ED-4805-A07F-2850D1B1BB32}"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E2FE50D-1D42-4271-807D-9A0B27569921}" name="Table388" displayName="Table388" ref="A1550:F1556" totalsRowShown="0">
  <autoFilter ref="A1550:F1556" xr:uid="{8E2FE50D-1D42-4271-807D-9A0B27569921}"/>
  <tableColumns count="6">
    <tableColumn id="1" xr3:uid="{3EE6B4DC-9A06-4EB6-9B46-70D7A3C9E195}" name="CÓDIGO CATÁLOGO" dataDxfId="87"/>
    <tableColumn id="2" xr3:uid="{104B1CD9-926D-4890-906E-4181064E73FF}" name="ARTÍCULO">
      <calculatedColumnFormula>IFERROR(INDEX(UNSPSCDes,MATCH(INDIRECT(ADDRESS(ROW(),COLUMN()-1,4)),UNSPSCCode,0)),"")</calculatedColumnFormula>
    </tableColumn>
    <tableColumn id="3" xr3:uid="{2EBD4F38-4E56-458D-8B79-CB4B0A00C004}" name="UNIDAD DE MEDIDA" dataDxfId="86" dataCellStyle="ArticleBody"/>
    <tableColumn id="4" xr3:uid="{7AC9F78B-2A9A-4CEA-BD0B-83B187E87F2B}" name="CANTIDAD TOTAL ESTIMADA" dataDxfId="85" dataCellStyle="ArticleBody"/>
    <tableColumn id="5" xr3:uid="{281895AF-C580-4B2F-95A4-E93846719D64}" name="PRECIO UNITARIO ESTIMADO" dataDxfId="84" dataCellStyle="ArticleBody_currency"/>
    <tableColumn id="6" xr3:uid="{EA46E9AE-BDF7-4644-AA25-363B4F83C80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E764DDF-4C0F-4D42-BC6E-FD038F8320FB}" name="Table389" displayName="Table389" ref="A1566:F1573" totalsRowShown="0">
  <autoFilter ref="A1566:F1573" xr:uid="{EE764DDF-4C0F-4D42-BC6E-FD038F8320FB}"/>
  <tableColumns count="6">
    <tableColumn id="1" xr3:uid="{D9E9C66A-7EE1-41C7-A120-BCEA7BDD90E1}" name="CÓDIGO CATÁLOGO"/>
    <tableColumn id="2" xr3:uid="{77DC16D1-96A5-4EA1-B069-4E1DF18A7AAF}" name="ARTÍCULO">
      <calculatedColumnFormula>IFERROR(INDEX(UNSPSCDes,MATCH(INDIRECT(ADDRESS(ROW(),COLUMN()-1,4)),UNSPSCCode,0)),"")</calculatedColumnFormula>
    </tableColumn>
    <tableColumn id="3" xr3:uid="{2A214FA1-52C3-41CC-B655-8DAA299301B1}" name="UNIDAD DE MEDIDA"/>
    <tableColumn id="4" xr3:uid="{7240238C-5E34-4A18-8FE5-237C991C346D}" name="CANTIDAD TOTAL ESTIMADA"/>
    <tableColumn id="5" xr3:uid="{1E104094-76A9-4EC5-84A9-C12C8343F14A}" name="PRECIO UNITARIO ESTIMADO"/>
    <tableColumn id="6" xr3:uid="{D3D76787-16EA-41AB-9015-399E63882698}"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7D13F538-99F6-40FD-B01E-00301290AA1B}" name="Table390" displayName="Table390" ref="A1583:F1590" totalsRowShown="0">
  <autoFilter ref="A1583:F1590" xr:uid="{7D13F538-99F6-40FD-B01E-00301290AA1B}"/>
  <tableColumns count="6">
    <tableColumn id="1" xr3:uid="{02B3FD86-3A65-4081-B30D-A029AF42DD15}" name="CÓDIGO CATÁLOGO"/>
    <tableColumn id="2" xr3:uid="{0AB3CBB2-5343-4872-BDAC-60385BDCF10C}" name="ARTÍCULO">
      <calculatedColumnFormula>IFERROR(INDEX(UNSPSCDes,MATCH(INDIRECT(ADDRESS(ROW(),COLUMN()-1,4)),UNSPSCCode,0)),"")</calculatedColumnFormula>
    </tableColumn>
    <tableColumn id="3" xr3:uid="{A68556EB-3A20-40AD-9A8F-F60626B2054E}" name="UNIDAD DE MEDIDA"/>
    <tableColumn id="4" xr3:uid="{CE6C22B4-46BF-45A6-A48C-23AFE59AF027}" name="CANTIDAD TOTAL ESTIMADA"/>
    <tableColumn id="5" xr3:uid="{C33CA6F6-90C1-4A76-8DF4-B5CE63021880}" name="PRECIO UNITARIO ESTIMADO"/>
    <tableColumn id="6" xr3:uid="{512116A5-1F02-450B-A52B-353F75FD4225}"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5C7F42A-D289-46F9-980F-4E0EA874F672}" name="Table391" displayName="Table391" ref="A1600:F1604" totalsRowShown="0">
  <autoFilter ref="A1600:F1604" xr:uid="{E5C7F42A-D289-46F9-980F-4E0EA874F672}"/>
  <tableColumns count="6">
    <tableColumn id="1" xr3:uid="{FDEB94AD-D986-4D14-9D81-2994CC385819}" name="CÓDIGO CATÁLOGO" dataDxfId="83"/>
    <tableColumn id="2" xr3:uid="{8ABA47DD-6F57-4E35-8F56-AEC65B33390D}" name="ARTÍCULO">
      <calculatedColumnFormula>IFERROR(INDEX(UNSPSCDes,MATCH(INDIRECT(ADDRESS(ROW(),COLUMN()-1,4)),UNSPSCCode,0)),"")</calculatedColumnFormula>
    </tableColumn>
    <tableColumn id="3" xr3:uid="{11B4AEA5-DEE4-4050-86A4-F4A40A971A5C}" name="UNIDAD DE MEDIDA" dataDxfId="82" dataCellStyle="ArticleBody"/>
    <tableColumn id="4" xr3:uid="{C14D46EC-6EAE-4916-B8A4-924A23394171}" name="CANTIDAD TOTAL ESTIMADA" dataDxfId="81" dataCellStyle="ArticleBody"/>
    <tableColumn id="5" xr3:uid="{B98F70C9-326A-48AA-86FB-0A9BC731F26D}" name="PRECIO UNITARIO ESTIMADO" dataDxfId="80" dataCellStyle="ArticleBody_currency"/>
    <tableColumn id="6" xr3:uid="{86D76915-2EAC-4376-90C2-0EECB2DC437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FDB58AE-DA08-45B6-A41A-E01C958F2C72}" name="Table377" displayName="Table377" ref="A1614:F1616" totalsRowShown="0">
  <autoFilter ref="A1614:F1616" xr:uid="{CFDB58AE-DA08-45B6-A41A-E01C958F2C72}"/>
  <tableColumns count="6">
    <tableColumn id="1" xr3:uid="{BB8B8191-E735-4531-8BF5-257E69C37E9D}" name="CÓDIGO CATÁLOGO" dataDxfId="79"/>
    <tableColumn id="2" xr3:uid="{357542C3-4658-4A18-8332-A03FF2DB6F93}" name="ARTÍCULO">
      <calculatedColumnFormula>IFERROR(INDEX(UNSPSCDes,MATCH(INDIRECT(ADDRESS(ROW(),COLUMN()-1,4)),UNSPSCCode,0)),"")</calculatedColumnFormula>
    </tableColumn>
    <tableColumn id="3" xr3:uid="{DE4C36E9-9B2B-476A-A04A-DCCDDA948A72}" name="UNIDAD DE MEDIDA" dataDxfId="78" dataCellStyle="ArticleBody"/>
    <tableColumn id="4" xr3:uid="{E464EA67-6F6A-4E88-B53A-CBE7EF7ECA3B}" name="CANTIDAD TOTAL ESTIMADA" dataDxfId="77" dataCellStyle="ArticleBody"/>
    <tableColumn id="5" xr3:uid="{3E8DC7F1-D3B5-448A-ACB7-062BDE67E998}" name="PRECIO UNITARIO ESTIMADO" dataDxfId="76" dataCellStyle="ArticleBody_currency"/>
    <tableColumn id="6" xr3:uid="{E667C086-AAE1-4DAA-9CB5-7146D6F77F28}"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E1E1E04-892D-4F20-8D5A-D470D6D3CF5A}" name="Table311" displayName="Table311" ref="A112:F113" totalsRowShown="0">
  <autoFilter ref="A112:F113" xr:uid="{1E1E1E04-892D-4F20-8D5A-D470D6D3CF5A}"/>
  <tableColumns count="6">
    <tableColumn id="1" xr3:uid="{4A405011-335F-4BA3-A9CB-E9FE1A4DA2FA}" name="CÓDIGO CATÁLOGO" dataDxfId="239"/>
    <tableColumn id="2" xr3:uid="{DEBF7C01-9C93-485B-8BE1-BD0EA954F020}" name="ARTÍCULO">
      <calculatedColumnFormula>IFERROR(INDEX(UNSPSCDes,MATCH(INDIRECT(ADDRESS(ROW(),COLUMN()-1,4)),UNSPSCCode,0)),"")</calculatedColumnFormula>
    </tableColumn>
    <tableColumn id="3" xr3:uid="{81560F4A-6080-4A38-A2C3-1601C37C5200}" name="UNIDAD DE MEDIDA"/>
    <tableColumn id="4" xr3:uid="{7FF4E30C-30DA-47E8-B4DD-3CAB1F9ECA08}" name="CANTIDAD TOTAL ESTIMADA"/>
    <tableColumn id="5" xr3:uid="{AE864B82-A405-4707-B06A-E9FE1C06C29B}" name="PRECIO UNITARIO ESTIMADO"/>
    <tableColumn id="6" xr3:uid="{0E38ED1A-B8A8-490A-A939-99C2D8C98413}"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29FA6A1-A8A6-4FC5-8925-D639A5D51E0E}" name="Table392" displayName="Table392" ref="A1626:F1627" totalsRowShown="0">
  <autoFilter ref="A1626:F1627" xr:uid="{929FA6A1-A8A6-4FC5-8925-D639A5D51E0E}"/>
  <tableColumns count="6">
    <tableColumn id="1" xr3:uid="{E17E4447-247C-4C5D-A0FB-0D240942918A}" name="CÓDIGO CATÁLOGO" dataDxfId="75"/>
    <tableColumn id="2" xr3:uid="{DA83A78F-29C6-4883-B1EF-C5D241E4C44F}" name="ARTÍCULO">
      <calculatedColumnFormula>IFERROR(INDEX(UNSPSCDes,MATCH(INDIRECT(ADDRESS(ROW(),COLUMN()-1,4)),UNSPSCCode,0)),"")</calculatedColumnFormula>
    </tableColumn>
    <tableColumn id="3" xr3:uid="{E33FA985-72D1-49C4-B3A0-5503CD863409}" name="UNIDAD DE MEDIDA"/>
    <tableColumn id="4" xr3:uid="{0185F147-4B98-4E7F-A420-B29E87F183F6}" name="CANTIDAD TOTAL ESTIMADA"/>
    <tableColumn id="5" xr3:uid="{8CFCF215-3513-4B2E-9ADC-A7996EE5DC03}" name="PRECIO UNITARIO ESTIMADO"/>
    <tableColumn id="6" xr3:uid="{DDCC1780-471C-49D8-AEF3-16D85F18EA31}"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4448EA20-B8C1-463A-AEAC-E5509A01BD74}" name="Table393" displayName="Table393" ref="A1637:F1638" totalsRowShown="0">
  <autoFilter ref="A1637:F1638" xr:uid="{4448EA20-B8C1-463A-AEAC-E5509A01BD74}"/>
  <tableColumns count="6">
    <tableColumn id="1" xr3:uid="{A1B6C302-E453-4302-935D-339885312B34}" name="CÓDIGO CATÁLOGO" dataDxfId="74"/>
    <tableColumn id="2" xr3:uid="{E53E6E0E-6582-4C0D-B5EA-5844E07D7944}" name="ARTÍCULO">
      <calculatedColumnFormula>IFERROR(INDEX(UNSPSCDes,MATCH(INDIRECT(ADDRESS(ROW(),COLUMN()-1,4)),UNSPSCCode,0)),"")</calculatedColumnFormula>
    </tableColumn>
    <tableColumn id="3" xr3:uid="{C783B02E-A9CF-41DF-A9A4-C7858E40C778}" name="UNIDAD DE MEDIDA"/>
    <tableColumn id="4" xr3:uid="{7F2A5517-791A-443C-87B7-563E4102D7FF}" name="CANTIDAD TOTAL ESTIMADA"/>
    <tableColumn id="5" xr3:uid="{33A075C6-56D5-4937-B1CB-5865F41EB20E}" name="PRECIO UNITARIO ESTIMADO"/>
    <tableColumn id="6" xr3:uid="{B9AC26ED-17C1-41F7-A5B5-AA73EB917D5F}"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DCED804-3403-43DF-80F0-E71D8161237B}" name="Table394" displayName="Table394" ref="A1648:F1656" totalsRowShown="0">
  <autoFilter ref="A1648:F1656" xr:uid="{EDCED804-3403-43DF-80F0-E71D8161237B}"/>
  <tableColumns count="6">
    <tableColumn id="1" xr3:uid="{59FC5B86-347D-4E46-8013-C2EDC9A5E7A5}" name="CÓDIGO CATÁLOGO" dataDxfId="73"/>
    <tableColumn id="2" xr3:uid="{0849CADD-23DA-4A84-9CAF-3229A65C5362}" name="ARTÍCULO">
      <calculatedColumnFormula>IFERROR(INDEX(UNSPSCDes,MATCH(INDIRECT(ADDRESS(ROW(),COLUMN()-1,4)),UNSPSCCode,0)),"")</calculatedColumnFormula>
    </tableColumn>
    <tableColumn id="3" xr3:uid="{EA80C9EF-FB3C-4D87-94B3-015751BEAD16}" name="UNIDAD DE MEDIDA" dataDxfId="72" dataCellStyle="ArticleBody"/>
    <tableColumn id="4" xr3:uid="{422AEBDB-2EFF-4CDD-B804-25597986BCD9}" name="CANTIDAD TOTAL ESTIMADA" dataDxfId="71" dataCellStyle="ArticleBody"/>
    <tableColumn id="5" xr3:uid="{5B58C977-354A-4BCA-B9A8-5C7F1FCBF321}" name="PRECIO UNITARIO ESTIMADO" dataDxfId="70" dataCellStyle="ArticleBody_currency"/>
    <tableColumn id="6" xr3:uid="{F5FF5585-C80E-4AFF-9B9F-610A2040D5A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F07A6C21-4810-4559-8C37-87608609CEBF}" name="Table395" displayName="Table395" ref="A1666:F1669" totalsRowShown="0">
  <autoFilter ref="A1666:F1669" xr:uid="{F07A6C21-4810-4559-8C37-87608609CEBF}"/>
  <tableColumns count="6">
    <tableColumn id="1" xr3:uid="{8D1F6AE5-CF94-44B2-AD28-71DA0C441835}" name="CÓDIGO CATÁLOGO" dataDxfId="69"/>
    <tableColumn id="2" xr3:uid="{9C0204DC-E2BA-4E0D-8D53-46211C8C356A}" name="ARTÍCULO">
      <calculatedColumnFormula>IFERROR(INDEX(UNSPSCDes,MATCH(INDIRECT(ADDRESS(ROW(),COLUMN()-1,4)),UNSPSCCode,0)),"")</calculatedColumnFormula>
    </tableColumn>
    <tableColumn id="3" xr3:uid="{DE8ADEE9-DDD6-4DD3-A402-4630814CEABF}" name="UNIDAD DE MEDIDA" dataDxfId="68" dataCellStyle="ArticleBody"/>
    <tableColumn id="4" xr3:uid="{E948D20E-C791-4F07-B912-16AD7615A954}" name="CANTIDAD TOTAL ESTIMADA" dataDxfId="67" dataCellStyle="ArticleBody"/>
    <tableColumn id="5" xr3:uid="{D216F14A-2D5D-4485-8192-0EBDE6C4CB5A}" name="PRECIO UNITARIO ESTIMADO" dataDxfId="66" dataCellStyle="ArticleBody_currency"/>
    <tableColumn id="6" xr3:uid="{1BF5CA98-B58D-4630-9D2E-BDE08F3A213B}"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D054912C-7C15-4AFE-88FC-4F3617D9AF52}" name="Table396" displayName="Table396" ref="A1679:F1683" totalsRowShown="0">
  <autoFilter ref="A1679:F1683" xr:uid="{D054912C-7C15-4AFE-88FC-4F3617D9AF52}"/>
  <tableColumns count="6">
    <tableColumn id="1" xr3:uid="{FB98E960-4B80-47BA-A071-BE039A08D6ED}" name="CÓDIGO CATÁLOGO"/>
    <tableColumn id="2" xr3:uid="{0FDAC6AE-8E46-4452-9177-D5A6A0AC695C}" name="ARTÍCULO">
      <calculatedColumnFormula>IFERROR(INDEX(UNSPSCDes,MATCH(INDIRECT(ADDRESS(ROW(),COLUMN()-1,4)),UNSPSCCode,0)),"")</calculatedColumnFormula>
    </tableColumn>
    <tableColumn id="3" xr3:uid="{FB8E01FA-F87B-420B-BF7A-F429D90A81BE}" name="UNIDAD DE MEDIDA" dataDxfId="65" dataCellStyle="ArticleBody"/>
    <tableColumn id="4" xr3:uid="{D28C874D-DFEB-4004-9F85-54FE30485C7B}" name="CANTIDAD TOTAL ESTIMADA" dataDxfId="64" dataCellStyle="ArticleBody"/>
    <tableColumn id="5" xr3:uid="{69A5C64A-1DCC-47EB-B8F9-1BEEC07CB7D1}" name="PRECIO UNITARIO ESTIMADO" dataDxfId="63" dataCellStyle="ArticleBody_currency"/>
    <tableColumn id="6" xr3:uid="{63357020-8D1B-4611-BA65-198D4E487A5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554387F6-E7B4-40EF-8A95-8AA3BD719EDB}" name="Table397" displayName="Table397" ref="A1693:F1696" totalsRowShown="0">
  <autoFilter ref="A1693:F1696" xr:uid="{554387F6-E7B4-40EF-8A95-8AA3BD719EDB}"/>
  <tableColumns count="6">
    <tableColumn id="1" xr3:uid="{67017B66-CA2A-44BC-95BE-0200CD7C59C1}" name="CÓDIGO CATÁLOGO"/>
    <tableColumn id="2" xr3:uid="{549CB5C3-8D3B-4084-B629-3E6B09BE21D6}" name="ARTÍCULO">
      <calculatedColumnFormula>IFERROR(INDEX(UNSPSCDes,MATCH(INDIRECT(ADDRESS(ROW(),COLUMN()-1,4)),UNSPSCCode,0)),"")</calculatedColumnFormula>
    </tableColumn>
    <tableColumn id="3" xr3:uid="{491AC1A6-047E-409C-91A1-A9DEC71A3F50}" name="UNIDAD DE MEDIDA"/>
    <tableColumn id="4" xr3:uid="{DA89F9E3-109C-4798-BF54-C532A79D0AD8}" name="CANTIDAD TOTAL ESTIMADA"/>
    <tableColumn id="5" xr3:uid="{B926D37D-D82A-4A0F-8941-13AE4D52810C}" name="PRECIO UNITARIO ESTIMADO"/>
    <tableColumn id="6" xr3:uid="{336D5B3A-F772-477A-8B54-66B02C5607DE}"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3EBAD64E-0B8B-42C3-8F79-5869FD58DE2B}" name="Table398" displayName="Table398" ref="A1706:F1708" totalsRowShown="0">
  <autoFilter ref="A1706:F1708" xr:uid="{3EBAD64E-0B8B-42C3-8F79-5869FD58DE2B}"/>
  <tableColumns count="6">
    <tableColumn id="1" xr3:uid="{4319629E-20F3-4C39-908D-01B46825FD5A}" name="CÓDIGO CATÁLOGO"/>
    <tableColumn id="2" xr3:uid="{2FF3FDAC-1785-490D-A1E2-420706CC68DF}" name="ARTÍCULO">
      <calculatedColumnFormula>IFERROR(INDEX(UNSPSCDes,MATCH(INDIRECT(ADDRESS(ROW(),COLUMN()-1,4)),UNSPSCCode,0)),"")</calculatedColumnFormula>
    </tableColumn>
    <tableColumn id="3" xr3:uid="{087908E2-8C3D-44DC-88F0-D4F9FBAC881A}" name="UNIDAD DE MEDIDA"/>
    <tableColumn id="4" xr3:uid="{94871F10-63D5-40AE-AE90-981949FD526C}" name="CANTIDAD TOTAL ESTIMADA"/>
    <tableColumn id="5" xr3:uid="{527E8DE8-8DCA-41B7-91AC-479C5F8EFFE8}" name="PRECIO UNITARIO ESTIMADO"/>
    <tableColumn id="6" xr3:uid="{5F9EF01C-53CE-4B82-B301-CC9A4387E76C}"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66A29025-FCF6-446C-97A6-BC95C8979502}" name="Table3100" displayName="Table3100" ref="A1718:F1720" totalsRowShown="0">
  <autoFilter ref="A1718:F1720" xr:uid="{66A29025-FCF6-446C-97A6-BC95C8979502}"/>
  <tableColumns count="6">
    <tableColumn id="1" xr3:uid="{8A0CF055-BC08-485F-A723-D0F44FF4591A}" name="CÓDIGO CATÁLOGO" dataDxfId="62"/>
    <tableColumn id="2" xr3:uid="{869FF4DC-7269-409A-A048-220429FC2C99}" name="ARTÍCULO">
      <calculatedColumnFormula>IFERROR(INDEX(UNSPSCDes,MATCH(INDIRECT(ADDRESS(ROW(),COLUMN()-1,4)),UNSPSCCode,0)),"")</calculatedColumnFormula>
    </tableColumn>
    <tableColumn id="3" xr3:uid="{99E75422-3A1A-4555-AD64-1C18AEF9D0BF}" name="UNIDAD DE MEDIDA" dataDxfId="61" dataCellStyle="ArticleBody"/>
    <tableColumn id="4" xr3:uid="{BDC025BF-2ACF-470F-AE34-18D24014D436}" name="CANTIDAD TOTAL ESTIMADA" dataDxfId="60" dataCellStyle="ArticleBody"/>
    <tableColumn id="5" xr3:uid="{9BDE8B44-71BB-4B9D-B0E9-82B46BD92447}" name="PRECIO UNITARIO ESTIMADO" dataDxfId="59" dataCellStyle="ArticleBody_currency"/>
    <tableColumn id="6" xr3:uid="{54FE1BDF-9FEC-4421-841B-21F653612505}"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E0F3480B-A759-48A5-AB05-279F99ECEADA}" name="Table3101" displayName="Table3101" ref="A1730:F1734" totalsRowShown="0">
  <autoFilter ref="A1730:F1734" xr:uid="{E0F3480B-A759-48A5-AB05-279F99ECEADA}"/>
  <tableColumns count="6">
    <tableColumn id="1" xr3:uid="{8F081582-45B7-4AAA-BC4B-7DA634AED703}" name="CÓDIGO CATÁLOGO" dataDxfId="58"/>
    <tableColumn id="2" xr3:uid="{DBCF99C7-5897-45DD-AF50-35D952DFA1C8}" name="ARTÍCULO">
      <calculatedColumnFormula>IFERROR(INDEX(UNSPSCDes,MATCH(INDIRECT(ADDRESS(ROW(),COLUMN()-1,4)),UNSPSCCode,0)),"")</calculatedColumnFormula>
    </tableColumn>
    <tableColumn id="3" xr3:uid="{F7E973DE-ABA2-44E0-97D1-C340DA707B05}" name="UNIDAD DE MEDIDA" dataDxfId="57" dataCellStyle="ArticleBody"/>
    <tableColumn id="4" xr3:uid="{1786BD7D-1587-415B-BF8C-98A7439ED253}" name="CANTIDAD TOTAL ESTIMADA" dataDxfId="56" dataCellStyle="ArticleBody"/>
    <tableColumn id="5" xr3:uid="{05A89015-FC4B-4987-8785-B3C9588C13B7}" name="PRECIO UNITARIO ESTIMADO" dataDxfId="55" dataCellStyle="ArticleBody_currency"/>
    <tableColumn id="6" xr3:uid="{B88ACD84-27A2-4E74-96FE-A153CE3F2A6B}"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7B9F6B7-D148-4A7A-9F59-8C2F79EAFBE2}" name="Table3102" displayName="Table3102" ref="A1744:F1746" totalsRowShown="0">
  <autoFilter ref="A1744:F1746" xr:uid="{07B9F6B7-D148-4A7A-9F59-8C2F79EAFBE2}"/>
  <tableColumns count="6">
    <tableColumn id="1" xr3:uid="{6221D047-FD37-4380-AA90-5133F4771BBB}" name="CÓDIGO CATÁLOGO" dataDxfId="54"/>
    <tableColumn id="2" xr3:uid="{C152EC05-FEC4-467B-888B-4E35F61FFE5E}" name="ARTÍCULO">
      <calculatedColumnFormula>IFERROR(INDEX(UNSPSCDes,MATCH(INDIRECT(ADDRESS(ROW(),COLUMN()-1,4)),UNSPSCCode,0)),"")</calculatedColumnFormula>
    </tableColumn>
    <tableColumn id="3" xr3:uid="{2DD0D9B6-1213-4081-93D8-AFBA0A07F050}" name="UNIDAD DE MEDIDA" dataDxfId="53" dataCellStyle="ArticleBody"/>
    <tableColumn id="4" xr3:uid="{4A360D3D-DF43-4065-8DAA-CB3BD8C5BC0E}" name="CANTIDAD TOTAL ESTIMADA" dataDxfId="52" dataCellStyle="ArticleBody"/>
    <tableColumn id="5" xr3:uid="{F0810C85-A5F2-4E3C-BAC2-214BB30290F1}" name="PRECIO UNITARIO ESTIMADO" dataDxfId="51" dataCellStyle="ArticleBody_currency"/>
    <tableColumn id="6" xr3:uid="{7D91E005-2274-4466-88D6-611108C659BF}"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7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10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table" Target="../tables/table28.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5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11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72.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9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2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4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11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6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7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table" Target="../tables/table1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6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2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78.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3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8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100.xml"/><Relationship Id="rId1207" Type="http://schemas.openxmlformats.org/officeDocument/2006/relationships/table" Target="../tables/table11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27.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3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4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6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7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8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9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20.xml"/><Relationship Id="rId1197" Type="http://schemas.openxmlformats.org/officeDocument/2006/relationships/table" Target="../tables/table10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3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4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10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5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12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6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7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8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table" Target="../tables/table1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2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7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3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88.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4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99.xml"/><Relationship Id="rId1206" Type="http://schemas.openxmlformats.org/officeDocument/2006/relationships/table" Target="../tables/table11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3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4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5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7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8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9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10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3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4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10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5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11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6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7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8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table" Target="../tables/table1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9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2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3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8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4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98.xml"/><Relationship Id="rId1205" Type="http://schemas.openxmlformats.org/officeDocument/2006/relationships/table" Target="../tables/table11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5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4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58.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1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6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8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7.xml"/><Relationship Id="rId1184" Type="http://schemas.openxmlformats.org/officeDocument/2006/relationships/table" Target="../tables/table9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1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102.xml"/><Relationship Id="rId1209" Type="http://schemas.openxmlformats.org/officeDocument/2006/relationships/table" Target="../tables/table11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2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4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10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5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11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6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7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84.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table" Target="../tables/table1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9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2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10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table" Target="../tables/table3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4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97.xml"/><Relationship Id="rId1204" Type="http://schemas.openxmlformats.org/officeDocument/2006/relationships/table" Target="../tables/table11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5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6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5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1.xml"/><Relationship Id="rId1108" Type="http://schemas.openxmlformats.org/officeDocument/2006/relationships/table" Target="../tables/table1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68.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2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9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17.xml"/><Relationship Id="rId1208" Type="http://schemas.openxmlformats.org/officeDocument/2006/relationships/table" Target="../tables/table11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3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6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8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1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10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table" Target="../tables/table3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5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91.xml"/><Relationship Id="rId7" Type="http://schemas.openxmlformats.org/officeDocument/2006/relationships/table" Target="../tables/table12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94.xml"/><Relationship Id="rId5" Type="http://schemas.openxmlformats.org/officeDocument/2006/relationships/ctrlProp" Target="../ctrlProps/ctrlProp1093.xml"/><Relationship Id="rId4" Type="http://schemas.openxmlformats.org/officeDocument/2006/relationships/ctrlProp" Target="../ctrlProps/ctrlProp10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B19" workbookViewId="0">
      <selection activeCell="C2" sqref="C2"/>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6" t="s">
        <v>15168</v>
      </c>
      <c r="C6" s="76"/>
    </row>
    <row r="7" spans="2:7" ht="18" x14ac:dyDescent="0.25">
      <c r="B7" s="47" t="s">
        <v>5215</v>
      </c>
      <c r="C7" s="48">
        <f ca="1">PACC!B10</f>
        <v>52457636.760000005</v>
      </c>
      <c r="G7" s="25"/>
    </row>
    <row r="8" spans="2:7" ht="18" x14ac:dyDescent="0.25">
      <c r="B8" s="49" t="s">
        <v>3640</v>
      </c>
      <c r="C8" s="50">
        <f ca="1">PACC!B9</f>
        <v>120</v>
      </c>
      <c r="G8" s="25"/>
    </row>
    <row r="9" spans="2:7" ht="18" x14ac:dyDescent="0.25">
      <c r="B9" s="49" t="s">
        <v>5770</v>
      </c>
      <c r="C9" s="51" t="str">
        <f>IF(PACC!E6="","",PACC!E6)</f>
        <v>0201</v>
      </c>
      <c r="G9" s="25"/>
    </row>
    <row r="10" spans="2:7" ht="18" x14ac:dyDescent="0.25">
      <c r="B10" s="49" t="s">
        <v>873</v>
      </c>
      <c r="C10" s="51" t="str">
        <f>IF(PACC!E7="","",PACC!E7)</f>
        <v>01</v>
      </c>
      <c r="G10" s="25"/>
    </row>
    <row r="11" spans="2:7" ht="18" x14ac:dyDescent="0.25">
      <c r="B11" s="49" t="s">
        <v>3361</v>
      </c>
      <c r="C11" s="51" t="str">
        <f>IF(PACC!E8="","",PACC!E8)</f>
        <v>0012</v>
      </c>
      <c r="G11" s="25"/>
    </row>
    <row r="12" spans="2:7" ht="16.5" customHeight="1" x14ac:dyDescent="0.25">
      <c r="B12" s="49" t="s">
        <v>17724</v>
      </c>
      <c r="C12" s="51" t="str">
        <f>IF(PACC!E9="","",PACC!E9)</f>
        <v>Consejo Nacional de Drogas</v>
      </c>
      <c r="G12" s="25"/>
    </row>
    <row r="13" spans="2:7" ht="16.5" customHeight="1" x14ac:dyDescent="0.25">
      <c r="B13" s="49" t="s">
        <v>18227</v>
      </c>
      <c r="C13" s="52" t="str">
        <f>IF(PACC!E11="","",PACC!E11)</f>
        <v>2023</v>
      </c>
      <c r="G13" s="26"/>
    </row>
    <row r="14" spans="2:7" ht="16.5" customHeight="1" x14ac:dyDescent="0.25">
      <c r="B14" s="49" t="s">
        <v>4035</v>
      </c>
      <c r="C14" s="70" t="str">
        <f>IF(PACC!E12="","",PACC!E12)</f>
        <v/>
      </c>
      <c r="G14" s="26"/>
    </row>
    <row r="15" spans="2:7" x14ac:dyDescent="0.25">
      <c r="B15" s="77" t="s">
        <v>3405</v>
      </c>
      <c r="C15" s="77"/>
    </row>
    <row r="16" spans="2:7" x14ac:dyDescent="0.25">
      <c r="B16" s="53" t="s">
        <v>10693</v>
      </c>
      <c r="C16" s="48">
        <f ca="1">SUMIF(ObjetoContratacionOculto,"="&amp;Bienes,TotalEstColumnValue)</f>
        <v>41945755.760000005</v>
      </c>
    </row>
    <row r="17" spans="2:3" x14ac:dyDescent="0.25">
      <c r="B17" s="53" t="s">
        <v>528</v>
      </c>
      <c r="C17" s="48">
        <f>SUMIF(ObjetoContratacionOculto,"="&amp;Obras,TotalEstColumnValue)</f>
        <v>0</v>
      </c>
    </row>
    <row r="18" spans="2:3" x14ac:dyDescent="0.25">
      <c r="B18" s="53" t="s">
        <v>91</v>
      </c>
      <c r="C18" s="48">
        <f ca="1">SUMIF(ObjetoContratacionOculto,"="&amp;Servicios,TotalEstColumnValue)</f>
        <v>10511881</v>
      </c>
    </row>
    <row r="19" spans="2:3" x14ac:dyDescent="0.25">
      <c r="B19" s="53" t="s">
        <v>6783</v>
      </c>
      <c r="C19" s="48">
        <f>SUMIF(ObjetoContratacionOculto,"="&amp;ServiciosConsultoria,TotalEstColumnValue)</f>
        <v>0</v>
      </c>
    </row>
    <row r="20" spans="2:3" x14ac:dyDescent="0.25">
      <c r="B20" s="53" t="s">
        <v>5128</v>
      </c>
      <c r="C20" s="48">
        <f>SUMIF(ObjetoContratacionOculto,"="&amp;ConsultoriaServicios,TotalEstColumnValue)</f>
        <v>0</v>
      </c>
    </row>
    <row r="21" spans="2:3" x14ac:dyDescent="0.25">
      <c r="B21" s="77" t="s">
        <v>16803</v>
      </c>
      <c r="C21" s="77"/>
    </row>
    <row r="22" spans="2:3" x14ac:dyDescent="0.25">
      <c r="B22" s="53" t="s">
        <v>11797</v>
      </c>
      <c r="C22" s="48">
        <f ca="1">SUMIF(MIPYMEOculto,"="&amp;MIPYMESí,TotalEstColumnValue)</f>
        <v>29461580</v>
      </c>
    </row>
    <row r="23" spans="2:3" x14ac:dyDescent="0.25">
      <c r="B23" s="53" t="s">
        <v>17857</v>
      </c>
      <c r="C23" s="48">
        <f>SUMIF(MIPYMEOculto,"="&amp;MIPYMEMujer,TotalEstColumnValue)</f>
        <v>0</v>
      </c>
    </row>
    <row r="24" spans="2:3" x14ac:dyDescent="0.25">
      <c r="B24" s="53" t="s">
        <v>3561</v>
      </c>
      <c r="C24" s="48">
        <f ca="1">SUMIF(MIPYMEOculto,"="&amp;MIPYMENo,TotalEstColumnValue)</f>
        <v>22996056.759999998</v>
      </c>
    </row>
    <row r="25" spans="2:3" x14ac:dyDescent="0.25">
      <c r="B25" s="76" t="s">
        <v>14393</v>
      </c>
      <c r="C25" s="76"/>
    </row>
    <row r="26" spans="2:3" x14ac:dyDescent="0.25">
      <c r="B26" s="53" t="s">
        <v>10104</v>
      </c>
      <c r="C26" s="48">
        <f ca="1">SUMIF(ProcedimientoOculto,"="&amp;ModCU,TotalEstColumnValue)</f>
        <v>16242958</v>
      </c>
    </row>
    <row r="27" spans="2:3" x14ac:dyDescent="0.25">
      <c r="B27" s="53" t="s">
        <v>9174</v>
      </c>
      <c r="C27" s="48">
        <f ca="1">SUMIF(ProcedimientoOculto,"="&amp;ModCM,TotalEstColumnValue)</f>
        <v>19158551.16</v>
      </c>
    </row>
    <row r="28" spans="2:3" x14ac:dyDescent="0.25">
      <c r="B28" s="53" t="s">
        <v>11065</v>
      </c>
      <c r="C28" s="48">
        <f ca="1">SUMIF(ProcedimientoOculto,"="&amp;ModCP,TotalEstColumnValue)</f>
        <v>17056127.600000001</v>
      </c>
    </row>
    <row r="29" spans="2:3" x14ac:dyDescent="0.25">
      <c r="B29" s="53" t="s">
        <v>7890</v>
      </c>
      <c r="C29" s="48">
        <f>SUMIF(ProcedimientoOculto,"="&amp;ModLP,TotalEstColumnValue)</f>
        <v>0</v>
      </c>
    </row>
    <row r="30" spans="2:3" x14ac:dyDescent="0.25">
      <c r="B30" s="53" t="s">
        <v>13160</v>
      </c>
      <c r="C30" s="48">
        <f>SUMIF(ProcedimientoOculto,"="&amp;ModLI,TotalEstColumnValue)</f>
        <v>0</v>
      </c>
    </row>
    <row r="31" spans="2:3" x14ac:dyDescent="0.25">
      <c r="B31" s="53" t="s">
        <v>10592</v>
      </c>
      <c r="C31" s="48">
        <f>SUMIF(ProcedimientoOculto,"="&amp;ModLR,TotalEstColumnValue)</f>
        <v>0</v>
      </c>
    </row>
    <row r="32" spans="2:3" x14ac:dyDescent="0.25">
      <c r="B32" s="53" t="s">
        <v>5123</v>
      </c>
      <c r="C32" s="48">
        <f>SUMIF(ProcedimientoOculto,"="&amp;ModSO,TotalEstColumnValue)</f>
        <v>0</v>
      </c>
    </row>
    <row r="33" spans="2:3" x14ac:dyDescent="0.25">
      <c r="B33" s="47" t="s">
        <v>15997</v>
      </c>
      <c r="C33" s="48">
        <f>SUMIF(ProcedimientoOculto,"="&amp;ModEBienes,TotalEstColumnValue)</f>
        <v>0</v>
      </c>
    </row>
    <row r="34" spans="2:3" ht="30" x14ac:dyDescent="0.25">
      <c r="B34" s="49" t="s">
        <v>12212</v>
      </c>
      <c r="C34" s="48">
        <f>SUMIF(ProcedimientoOculto,"="&amp;ModEConstruccion,TotalEstColumnValue)</f>
        <v>0</v>
      </c>
    </row>
    <row r="35" spans="2:3" ht="30" x14ac:dyDescent="0.25">
      <c r="B35" s="49" t="s">
        <v>13952</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12188</v>
      </c>
      <c r="C37" s="48">
        <f>SUMIF(ProcedimientoOculto,"="&amp;ModEProveedor,TotalEstColumnValue)</f>
        <v>0</v>
      </c>
    </row>
    <row r="38" spans="2:3" ht="30" x14ac:dyDescent="0.25">
      <c r="B38" s="49" t="s">
        <v>16717</v>
      </c>
      <c r="C38" s="48">
        <f>SUMIF(ProcedimientoOculto,"="&amp;ModE40,TotalEstColumnValue)</f>
        <v>0</v>
      </c>
    </row>
    <row r="39" spans="2:3" ht="3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064"/>
  <sheetViews>
    <sheetView topLeftCell="A7" zoomScale="115" zoomScaleNormal="115" zoomScaleSheetLayoutView="100" workbookViewId="0">
      <selection activeCell="A1382" sqref="A1382"/>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6"/>
      <c r="B1" s="39"/>
      <c r="C1" s="27"/>
      <c r="D1" s="27"/>
      <c r="E1" s="1"/>
      <c r="F1" s="39"/>
      <c r="G1" s="39"/>
      <c r="H1" s="2"/>
      <c r="I1" s="28"/>
      <c r="J1" s="28"/>
      <c r="K1" s="9"/>
      <c r="L1" s="9"/>
      <c r="M1" s="9"/>
    </row>
    <row r="2" spans="1:13" s="3" customFormat="1" ht="18" x14ac:dyDescent="0.25">
      <c r="A2" s="86"/>
      <c r="B2" s="87" t="s">
        <v>1389</v>
      </c>
      <c r="C2" s="87"/>
      <c r="D2" s="87"/>
      <c r="E2" s="87"/>
      <c r="F2" s="55"/>
      <c r="G2" s="39"/>
      <c r="H2" s="9"/>
    </row>
    <row r="3" spans="1:13" s="3" customFormat="1" ht="18" x14ac:dyDescent="0.25">
      <c r="A3" s="86"/>
      <c r="B3" s="88" t="str">
        <f>"AÑO "&amp;E11</f>
        <v>AÑO 2023</v>
      </c>
      <c r="C3" s="88"/>
      <c r="D3" s="88"/>
      <c r="E3" s="88"/>
      <c r="F3" s="56"/>
      <c r="G3" s="39"/>
      <c r="H3" s="9"/>
    </row>
    <row r="4" spans="1:13" s="3" customFormat="1" ht="18" x14ac:dyDescent="0.25">
      <c r="A4" s="86"/>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9818</v>
      </c>
      <c r="B6" s="36"/>
      <c r="C6" s="32"/>
      <c r="D6" s="41" t="s">
        <v>5261</v>
      </c>
      <c r="E6" s="80" t="s">
        <v>13269</v>
      </c>
      <c r="F6" s="81"/>
    </row>
    <row r="7" spans="1:13" s="40" customFormat="1" ht="13.5" x14ac:dyDescent="0.25">
      <c r="A7" s="33" t="s">
        <v>16010</v>
      </c>
      <c r="B7" s="36"/>
      <c r="C7" s="36"/>
      <c r="D7" s="41" t="s">
        <v>10082</v>
      </c>
      <c r="E7" s="80" t="s">
        <v>15154</v>
      </c>
      <c r="F7" s="81"/>
    </row>
    <row r="8" spans="1:13" s="40" customFormat="1" ht="13.5" x14ac:dyDescent="0.25">
      <c r="A8" s="36"/>
      <c r="B8" s="36"/>
      <c r="C8" s="36"/>
      <c r="D8" s="41" t="s">
        <v>11675</v>
      </c>
      <c r="E8" s="80" t="s">
        <v>6313</v>
      </c>
      <c r="F8" s="81"/>
    </row>
    <row r="9" spans="1:13" s="40" customFormat="1" ht="13.5" x14ac:dyDescent="0.25">
      <c r="A9" s="35" t="s">
        <v>3826</v>
      </c>
      <c r="B9" s="43">
        <f ca="1">COUNTIFS(TotalEstColumnName,"="&amp;TotalEstLabel,TotalEstColumnValue,"&gt;0")</f>
        <v>120</v>
      </c>
      <c r="C9" s="36"/>
      <c r="D9" s="41" t="s">
        <v>6839</v>
      </c>
      <c r="E9" s="80" t="s">
        <v>9622</v>
      </c>
      <c r="F9" s="81"/>
    </row>
    <row r="10" spans="1:13" s="40" customFormat="1" ht="13.5" x14ac:dyDescent="0.25">
      <c r="A10" s="37" t="s">
        <v>17061</v>
      </c>
      <c r="B10" s="42">
        <f ca="1">SUMIF(TotalEstColumnName,"="&amp;TotalEstLabel,TotalEstColumnValue)</f>
        <v>52457636.760000005</v>
      </c>
      <c r="C10" s="36"/>
      <c r="D10" s="41" t="s">
        <v>14707</v>
      </c>
      <c r="E10" s="80" t="s">
        <v>18629</v>
      </c>
      <c r="F10" s="81"/>
    </row>
    <row r="11" spans="1:13" s="40" customFormat="1" ht="13.5" x14ac:dyDescent="0.25">
      <c r="A11" s="36"/>
      <c r="B11" s="36"/>
      <c r="C11" s="36"/>
      <c r="D11" s="41" t="s">
        <v>3422</v>
      </c>
      <c r="E11" s="82" t="s">
        <v>4778</v>
      </c>
      <c r="F11" s="83"/>
    </row>
    <row r="12" spans="1:13" s="40" customFormat="1" ht="13.5" x14ac:dyDescent="0.25">
      <c r="A12" s="34"/>
      <c r="B12" s="34"/>
      <c r="C12" s="34"/>
      <c r="D12" s="41" t="s">
        <v>3493</v>
      </c>
      <c r="E12" s="84" t="s">
        <v>6781</v>
      </c>
      <c r="F12" s="85"/>
    </row>
    <row r="16" spans="1:13" ht="14.1" customHeight="1" thickBot="1" x14ac:dyDescent="0.3"/>
    <row r="17" spans="1:10" ht="33.75" customHeight="1" thickBot="1" x14ac:dyDescent="0.25">
      <c r="A17" s="59" t="s">
        <v>16383</v>
      </c>
      <c r="B17" s="59" t="s">
        <v>161</v>
      </c>
      <c r="C17" s="59" t="s">
        <v>11725</v>
      </c>
      <c r="D17" s="59" t="s">
        <v>14379</v>
      </c>
      <c r="E17" s="59" t="s">
        <v>10963</v>
      </c>
      <c r="F17" s="59" t="s">
        <v>11096</v>
      </c>
      <c r="G17" s="5"/>
      <c r="H17" s="5"/>
      <c r="I17" s="5"/>
      <c r="J17" s="5"/>
    </row>
    <row r="18" spans="1:10" ht="13.5" customHeight="1" thickBot="1" x14ac:dyDescent="0.25">
      <c r="A18" s="72" t="s">
        <v>18833</v>
      </c>
      <c r="B18" s="72" t="s">
        <v>18834</v>
      </c>
      <c r="C18" s="61" t="s">
        <v>6799</v>
      </c>
      <c r="D18" s="61" t="s">
        <v>17483</v>
      </c>
      <c r="E18" s="61" t="s">
        <v>17854</v>
      </c>
      <c r="F18" s="61"/>
      <c r="G18" s="5"/>
      <c r="H18" s="5"/>
      <c r="I18" s="5"/>
      <c r="J18" s="5"/>
    </row>
    <row r="19" spans="1:10" ht="14.1" customHeight="1" thickBot="1" x14ac:dyDescent="0.25">
      <c r="A19" s="78" t="s">
        <v>14829</v>
      </c>
      <c r="B19" s="62" t="s">
        <v>8529</v>
      </c>
      <c r="C19" s="71">
        <v>44927</v>
      </c>
      <c r="D19" s="78" t="s">
        <v>9386</v>
      </c>
      <c r="E19" s="62" t="s">
        <v>13094</v>
      </c>
      <c r="F19" s="61" t="s">
        <v>3080</v>
      </c>
      <c r="G19" s="5"/>
      <c r="H19" s="5"/>
      <c r="I19" s="5"/>
      <c r="J19" s="5"/>
    </row>
    <row r="20" spans="1:10" ht="14.1" customHeight="1" thickBot="1" x14ac:dyDescent="0.25">
      <c r="A20" s="79"/>
      <c r="B20" s="62" t="s">
        <v>1786</v>
      </c>
      <c r="C20" s="60">
        <f>IF(C19="","",IF(AND(MONTH(C19)&gt;=1,MONTH(C19)&lt;=3),1,IF(AND(MONTH(C19)&gt;=4,MONTH(C19)&lt;=6),2,IF(AND(MONTH(C19)&gt;=7,MONTH(C19)&lt;=9),3,4))))</f>
        <v>1</v>
      </c>
      <c r="D20" s="79"/>
      <c r="E20" s="62" t="s">
        <v>2417</v>
      </c>
      <c r="F20" s="61" t="s">
        <v>11113</v>
      </c>
      <c r="G20" s="5"/>
      <c r="H20" s="5"/>
      <c r="I20" s="5"/>
      <c r="J20" s="5"/>
    </row>
    <row r="21" spans="1:10" ht="14.1" customHeight="1" thickBot="1" x14ac:dyDescent="0.25">
      <c r="A21" s="79"/>
      <c r="B21" s="62" t="s">
        <v>12943</v>
      </c>
      <c r="C21" s="71">
        <v>45016</v>
      </c>
      <c r="D21" s="79"/>
      <c r="E21" s="62" t="s">
        <v>3073</v>
      </c>
      <c r="F21" s="61" t="s">
        <v>11113</v>
      </c>
      <c r="G21" s="5"/>
      <c r="H21" s="5"/>
      <c r="I21" s="5"/>
      <c r="J21" s="5"/>
    </row>
    <row r="22" spans="1:10" ht="14.1" customHeight="1" thickBot="1" x14ac:dyDescent="0.25">
      <c r="A22" s="79"/>
      <c r="B22" s="62" t="s">
        <v>1786</v>
      </c>
      <c r="C22" s="60">
        <f>IF(C21="","",IF(AND(MONTH(C21)&gt;=1,MONTH(C21)&lt;=3),1,IF(AND(MONTH(C21)&gt;=4,MONTH(C21)&lt;=6),2,IF(AND(MONTH(C21)&gt;=7,MONTH(C21)&lt;=9),3,4))))</f>
        <v>1</v>
      </c>
      <c r="D22" s="79"/>
      <c r="E22" s="62" t="s">
        <v>13193</v>
      </c>
      <c r="F22" s="61" t="s">
        <v>11113</v>
      </c>
      <c r="G22" s="5"/>
      <c r="H22" s="5"/>
      <c r="I22" s="5"/>
      <c r="J22" s="5"/>
    </row>
    <row r="23" spans="1:10" ht="14.1" customHeight="1" thickBot="1" x14ac:dyDescent="0.25">
      <c r="A23" s="5"/>
      <c r="B23" s="5"/>
      <c r="C23" s="5"/>
      <c r="D23" s="5"/>
      <c r="E23" s="5"/>
      <c r="F23" s="5"/>
      <c r="G23" s="5"/>
      <c r="H23" s="5"/>
      <c r="I23" s="5"/>
      <c r="J23" s="5"/>
    </row>
    <row r="24" spans="1:10" ht="14.1" customHeight="1" thickBot="1" x14ac:dyDescent="0.25">
      <c r="A24" s="67" t="s">
        <v>15736</v>
      </c>
      <c r="B24" s="67" t="s">
        <v>16147</v>
      </c>
      <c r="C24" s="67" t="s">
        <v>15642</v>
      </c>
      <c r="D24" s="67" t="s">
        <v>15252</v>
      </c>
      <c r="E24" s="67" t="s">
        <v>6933</v>
      </c>
      <c r="F24" s="67" t="s">
        <v>15281</v>
      </c>
      <c r="G24" s="5"/>
      <c r="H24" s="5"/>
      <c r="I24" s="5"/>
      <c r="J24" s="5"/>
    </row>
    <row r="25" spans="1:10" ht="13.5" customHeight="1" x14ac:dyDescent="0.2">
      <c r="A25" s="73">
        <v>15101505</v>
      </c>
      <c r="B25" s="64" t="str">
        <f ca="1">IFERROR(INDEX(UNSPSCDes,MATCH(INDIRECT(ADDRESS(ROW(),COLUMN()-1,4)),UNSPSCCode,0)),"")</f>
        <v>Combustible diesel</v>
      </c>
      <c r="C25" s="74" t="s">
        <v>9560</v>
      </c>
      <c r="D25" s="63">
        <v>350</v>
      </c>
      <c r="E25" s="66">
        <v>241.1</v>
      </c>
      <c r="F25" s="65">
        <f ca="1">INDIRECT(ADDRESS(ROW(),COLUMN()-2,4))*INDIRECT(ADDRESS(ROW(),COLUMN()-1,4))</f>
        <v>84385</v>
      </c>
      <c r="G25" s="5"/>
      <c r="H25" s="5"/>
      <c r="I25" s="5"/>
      <c r="J25" s="5"/>
    </row>
    <row r="26" spans="1:10" ht="14.1" customHeight="1" x14ac:dyDescent="0.2">
      <c r="A26" s="5"/>
      <c r="B26" s="5"/>
      <c r="C26" s="5"/>
      <c r="D26" s="5"/>
      <c r="E26" s="68" t="s">
        <v>12551</v>
      </c>
      <c r="F26" s="69">
        <f ca="1">SUM(Table32[MONTO TOTAL ESTIMADO])</f>
        <v>84385</v>
      </c>
      <c r="G26" s="5"/>
      <c r="H26" s="5" t="str">
        <f>C18</f>
        <v>Servicios</v>
      </c>
      <c r="I26" s="5" t="str">
        <f>E18</f>
        <v>No</v>
      </c>
      <c r="J26" s="5" t="str">
        <f>D18</f>
        <v>Compras Menores</v>
      </c>
    </row>
    <row r="27" spans="1:10" ht="14.1" customHeight="1" thickBot="1" x14ac:dyDescent="0.3"/>
    <row r="28" spans="1:10" ht="33.75" customHeight="1" thickBot="1" x14ac:dyDescent="0.25">
      <c r="A28" s="59" t="s">
        <v>16383</v>
      </c>
      <c r="B28" s="59" t="s">
        <v>161</v>
      </c>
      <c r="C28" s="59" t="s">
        <v>11725</v>
      </c>
      <c r="D28" s="59" t="s">
        <v>14379</v>
      </c>
      <c r="E28" s="59" t="s">
        <v>10963</v>
      </c>
      <c r="F28" s="59" t="s">
        <v>11096</v>
      </c>
      <c r="G28" s="5"/>
      <c r="H28" s="5"/>
      <c r="I28" s="5"/>
      <c r="J28" s="5"/>
    </row>
    <row r="29" spans="1:10" ht="13.5" customHeight="1" thickBot="1" x14ac:dyDescent="0.25">
      <c r="A29" s="72" t="s">
        <v>18833</v>
      </c>
      <c r="B29" s="72" t="s">
        <v>18834</v>
      </c>
      <c r="C29" s="61" t="s">
        <v>6799</v>
      </c>
      <c r="D29" s="61" t="s">
        <v>17483</v>
      </c>
      <c r="E29" s="61" t="s">
        <v>17854</v>
      </c>
      <c r="F29" s="61"/>
      <c r="G29" s="5"/>
      <c r="H29" s="5"/>
      <c r="I29" s="5"/>
      <c r="J29" s="5"/>
    </row>
    <row r="30" spans="1:10" ht="14.1" customHeight="1" thickBot="1" x14ac:dyDescent="0.25">
      <c r="A30" s="78" t="s">
        <v>14829</v>
      </c>
      <c r="B30" s="62" t="s">
        <v>8529</v>
      </c>
      <c r="C30" s="71">
        <v>45017</v>
      </c>
      <c r="D30" s="78" t="s">
        <v>9386</v>
      </c>
      <c r="E30" s="62" t="s">
        <v>13094</v>
      </c>
      <c r="F30" s="61" t="s">
        <v>3080</v>
      </c>
      <c r="G30" s="5"/>
      <c r="H30" s="5"/>
      <c r="I30" s="5"/>
      <c r="J30" s="5"/>
    </row>
    <row r="31" spans="1:10" ht="14.1" customHeight="1" thickBot="1" x14ac:dyDescent="0.25">
      <c r="A31" s="79"/>
      <c r="B31" s="62" t="s">
        <v>1786</v>
      </c>
      <c r="C31" s="60">
        <f>IF(C30="","",IF(AND(MONTH(C30)&gt;=1,MONTH(C30)&lt;=3),1,IF(AND(MONTH(C30)&gt;=4,MONTH(C30)&lt;=6),2,IF(AND(MONTH(C30)&gt;=7,MONTH(C30)&lt;=9),3,4))))</f>
        <v>2</v>
      </c>
      <c r="D31" s="79"/>
      <c r="E31" s="62" t="s">
        <v>2417</v>
      </c>
      <c r="F31" s="61" t="s">
        <v>11113</v>
      </c>
      <c r="G31" s="5"/>
      <c r="H31" s="5"/>
      <c r="I31" s="5"/>
      <c r="J31" s="5"/>
    </row>
    <row r="32" spans="1:10" ht="14.1" customHeight="1" thickBot="1" x14ac:dyDescent="0.25">
      <c r="A32" s="79"/>
      <c r="B32" s="62" t="s">
        <v>12943</v>
      </c>
      <c r="C32" s="71">
        <v>45107</v>
      </c>
      <c r="D32" s="79"/>
      <c r="E32" s="62" t="s">
        <v>3073</v>
      </c>
      <c r="F32" s="61" t="s">
        <v>11113</v>
      </c>
      <c r="G32" s="5"/>
      <c r="H32" s="5"/>
      <c r="I32" s="5"/>
      <c r="J32" s="5"/>
    </row>
    <row r="33" spans="1:10" ht="14.1" customHeight="1" thickBot="1" x14ac:dyDescent="0.25">
      <c r="A33" s="79"/>
      <c r="B33" s="62" t="s">
        <v>1786</v>
      </c>
      <c r="C33" s="60">
        <f>IF(C32="","",IF(AND(MONTH(C32)&gt;=1,MONTH(C32)&lt;=3),1,IF(AND(MONTH(C32)&gt;=4,MONTH(C32)&lt;=6),2,IF(AND(MONTH(C32)&gt;=7,MONTH(C32)&lt;=9),3,4))))</f>
        <v>2</v>
      </c>
      <c r="D33" s="79"/>
      <c r="E33" s="62" t="s">
        <v>13193</v>
      </c>
      <c r="F33" s="61" t="s">
        <v>11113</v>
      </c>
      <c r="G33" s="5"/>
      <c r="H33" s="5"/>
      <c r="I33" s="5"/>
      <c r="J33" s="5"/>
    </row>
    <row r="34" spans="1:10" ht="14.1" customHeight="1" thickBot="1" x14ac:dyDescent="0.25">
      <c r="A34" s="5"/>
      <c r="B34" s="5"/>
      <c r="C34" s="5"/>
      <c r="D34" s="5"/>
      <c r="E34" s="5"/>
      <c r="F34" s="5"/>
      <c r="G34" s="5"/>
      <c r="H34" s="5"/>
      <c r="I34" s="5"/>
      <c r="J34" s="5"/>
    </row>
    <row r="35" spans="1:10" ht="14.1" customHeight="1" thickBot="1" x14ac:dyDescent="0.25">
      <c r="A35" s="67" t="s">
        <v>15736</v>
      </c>
      <c r="B35" s="67" t="s">
        <v>16147</v>
      </c>
      <c r="C35" s="67" t="s">
        <v>15642</v>
      </c>
      <c r="D35" s="67" t="s">
        <v>15252</v>
      </c>
      <c r="E35" s="67" t="s">
        <v>6933</v>
      </c>
      <c r="F35" s="67" t="s">
        <v>15281</v>
      </c>
      <c r="G35" s="5"/>
      <c r="H35" s="5"/>
      <c r="I35" s="5"/>
      <c r="J35" s="5"/>
    </row>
    <row r="36" spans="1:10" ht="13.5" customHeight="1" x14ac:dyDescent="0.2">
      <c r="A36" s="73">
        <v>15101505</v>
      </c>
      <c r="B36" s="64" t="str">
        <f ca="1">IFERROR(INDEX(UNSPSCDes,MATCH(INDIRECT(ADDRESS(ROW(),COLUMN()-1,4)),UNSPSCCode,0)),"")</f>
        <v>Combustible diesel</v>
      </c>
      <c r="C36" s="74" t="s">
        <v>9560</v>
      </c>
      <c r="D36" s="63">
        <v>350</v>
      </c>
      <c r="E36" s="66">
        <v>241.1</v>
      </c>
      <c r="F36" s="65">
        <f ca="1">INDIRECT(ADDRESS(ROW(),COLUMN()-2,4))*INDIRECT(ADDRESS(ROW(),COLUMN()-1,4))</f>
        <v>84385</v>
      </c>
      <c r="G36" s="5"/>
      <c r="H36" s="5"/>
      <c r="I36" s="5"/>
      <c r="J36" s="5"/>
    </row>
    <row r="37" spans="1:10" ht="14.1" customHeight="1" x14ac:dyDescent="0.2">
      <c r="A37" s="5"/>
      <c r="B37" s="5"/>
      <c r="C37" s="5"/>
      <c r="D37" s="5"/>
      <c r="E37" s="68" t="s">
        <v>12551</v>
      </c>
      <c r="F37" s="69">
        <f ca="1">SUM(Table33[MONTO TOTAL ESTIMADO])</f>
        <v>84385</v>
      </c>
      <c r="G37" s="5"/>
      <c r="H37" s="5" t="str">
        <f>C29</f>
        <v>Servicios</v>
      </c>
      <c r="I37" s="5" t="str">
        <f>E29</f>
        <v>No</v>
      </c>
      <c r="J37" s="5" t="str">
        <f>D29</f>
        <v>Compras Menores</v>
      </c>
    </row>
    <row r="38" spans="1:10" ht="14.1" customHeight="1" thickBot="1" x14ac:dyDescent="0.3"/>
    <row r="39" spans="1:10" ht="33.75" customHeight="1" thickBot="1" x14ac:dyDescent="0.25">
      <c r="A39" s="59" t="s">
        <v>16383</v>
      </c>
      <c r="B39" s="59" t="s">
        <v>161</v>
      </c>
      <c r="C39" s="59" t="s">
        <v>11725</v>
      </c>
      <c r="D39" s="59" t="s">
        <v>14379</v>
      </c>
      <c r="E39" s="59" t="s">
        <v>10963</v>
      </c>
      <c r="F39" s="59" t="s">
        <v>11096</v>
      </c>
      <c r="G39" s="5"/>
      <c r="H39" s="5"/>
      <c r="I39" s="5"/>
      <c r="J39" s="5"/>
    </row>
    <row r="40" spans="1:10" ht="13.5" customHeight="1" thickBot="1" x14ac:dyDescent="0.25">
      <c r="A40" s="72" t="s">
        <v>18833</v>
      </c>
      <c r="B40" s="72" t="s">
        <v>18834</v>
      </c>
      <c r="C40" s="61" t="s">
        <v>6799</v>
      </c>
      <c r="D40" s="61" t="s">
        <v>17483</v>
      </c>
      <c r="E40" s="61" t="s">
        <v>17854</v>
      </c>
      <c r="F40" s="61"/>
      <c r="G40" s="5"/>
      <c r="H40" s="5"/>
      <c r="I40" s="5"/>
      <c r="J40" s="5"/>
    </row>
    <row r="41" spans="1:10" ht="14.1" customHeight="1" thickBot="1" x14ac:dyDescent="0.25">
      <c r="A41" s="78" t="s">
        <v>14829</v>
      </c>
      <c r="B41" s="62" t="s">
        <v>8529</v>
      </c>
      <c r="C41" s="71">
        <v>45108</v>
      </c>
      <c r="D41" s="78" t="s">
        <v>9386</v>
      </c>
      <c r="E41" s="62" t="s">
        <v>13094</v>
      </c>
      <c r="F41" s="61" t="s">
        <v>3080</v>
      </c>
      <c r="G41" s="5"/>
      <c r="H41" s="5"/>
      <c r="I41" s="5"/>
      <c r="J41" s="5"/>
    </row>
    <row r="42" spans="1:10" ht="14.1" customHeight="1" thickBot="1" x14ac:dyDescent="0.25">
      <c r="A42" s="79"/>
      <c r="B42" s="62" t="s">
        <v>1786</v>
      </c>
      <c r="C42" s="60">
        <f>IF(C41="","",IF(AND(MONTH(C41)&gt;=1,MONTH(C41)&lt;=3),1,IF(AND(MONTH(C41)&gt;=4,MONTH(C41)&lt;=6),2,IF(AND(MONTH(C41)&gt;=7,MONTH(C41)&lt;=9),3,4))))</f>
        <v>3</v>
      </c>
      <c r="D42" s="79"/>
      <c r="E42" s="62" t="s">
        <v>2417</v>
      </c>
      <c r="F42" s="61" t="s">
        <v>11113</v>
      </c>
      <c r="G42" s="5"/>
      <c r="H42" s="5"/>
      <c r="I42" s="5"/>
      <c r="J42" s="5"/>
    </row>
    <row r="43" spans="1:10" ht="14.1" customHeight="1" thickBot="1" x14ac:dyDescent="0.25">
      <c r="A43" s="79"/>
      <c r="B43" s="62" t="s">
        <v>12943</v>
      </c>
      <c r="C43" s="71">
        <v>45199</v>
      </c>
      <c r="D43" s="79"/>
      <c r="E43" s="62" t="s">
        <v>3073</v>
      </c>
      <c r="F43" s="61" t="s">
        <v>11113</v>
      </c>
      <c r="G43" s="5"/>
      <c r="H43" s="5"/>
      <c r="I43" s="5"/>
      <c r="J43" s="5"/>
    </row>
    <row r="44" spans="1:10" ht="14.1" customHeight="1" thickBot="1" x14ac:dyDescent="0.25">
      <c r="A44" s="79"/>
      <c r="B44" s="62" t="s">
        <v>1786</v>
      </c>
      <c r="C44" s="60">
        <f>IF(C43="","",IF(AND(MONTH(C43)&gt;=1,MONTH(C43)&lt;=3),1,IF(AND(MONTH(C43)&gt;=4,MONTH(C43)&lt;=6),2,IF(AND(MONTH(C43)&gt;=7,MONTH(C43)&lt;=9),3,4))))</f>
        <v>3</v>
      </c>
      <c r="D44" s="79"/>
      <c r="E44" s="62" t="s">
        <v>13193</v>
      </c>
      <c r="F44" s="61" t="s">
        <v>11113</v>
      </c>
      <c r="G44" s="5"/>
      <c r="H44" s="5"/>
      <c r="I44" s="5"/>
      <c r="J44" s="5"/>
    </row>
    <row r="45" spans="1:10" ht="14.1" customHeight="1" thickBot="1" x14ac:dyDescent="0.25">
      <c r="A45" s="5"/>
      <c r="B45" s="5"/>
      <c r="C45" s="5"/>
      <c r="D45" s="5"/>
      <c r="E45" s="5"/>
      <c r="F45" s="5"/>
      <c r="G45" s="5"/>
      <c r="H45" s="5"/>
      <c r="I45" s="5"/>
      <c r="J45" s="5"/>
    </row>
    <row r="46" spans="1:10" ht="14.1" customHeight="1" thickBot="1" x14ac:dyDescent="0.25">
      <c r="A46" s="67" t="s">
        <v>15736</v>
      </c>
      <c r="B46" s="67" t="s">
        <v>16147</v>
      </c>
      <c r="C46" s="67" t="s">
        <v>15642</v>
      </c>
      <c r="D46" s="67" t="s">
        <v>15252</v>
      </c>
      <c r="E46" s="67" t="s">
        <v>6933</v>
      </c>
      <c r="F46" s="67" t="s">
        <v>15281</v>
      </c>
      <c r="G46" s="5"/>
      <c r="H46" s="5"/>
      <c r="I46" s="5"/>
      <c r="J46" s="5"/>
    </row>
    <row r="47" spans="1:10" ht="13.5" customHeight="1" x14ac:dyDescent="0.2">
      <c r="A47" s="73">
        <v>15101505</v>
      </c>
      <c r="B47" s="64" t="str">
        <f ca="1">IFERROR(INDEX(UNSPSCDes,MATCH(INDIRECT(ADDRESS(ROW(),COLUMN()-1,4)),UNSPSCCode,0)),"")</f>
        <v>Combustible diesel</v>
      </c>
      <c r="C47" s="63" t="s">
        <v>9560</v>
      </c>
      <c r="D47" s="63">
        <v>350</v>
      </c>
      <c r="E47" s="66">
        <v>241.1</v>
      </c>
      <c r="F47" s="65">
        <f ca="1">INDIRECT(ADDRESS(ROW(),COLUMN()-2,4))*INDIRECT(ADDRESS(ROW(),COLUMN()-1,4))</f>
        <v>84385</v>
      </c>
      <c r="G47" s="5"/>
      <c r="H47" s="5"/>
      <c r="I47" s="5"/>
      <c r="J47" s="5"/>
    </row>
    <row r="48" spans="1:10" ht="14.1" customHeight="1" x14ac:dyDescent="0.2">
      <c r="A48" s="5"/>
      <c r="B48" s="5"/>
      <c r="C48" s="5"/>
      <c r="D48" s="5"/>
      <c r="E48" s="68" t="s">
        <v>12551</v>
      </c>
      <c r="F48" s="69">
        <f ca="1">SUM(Table35[MONTO TOTAL ESTIMADO])</f>
        <v>84385</v>
      </c>
      <c r="G48" s="5"/>
      <c r="H48" s="5" t="str">
        <f>C40</f>
        <v>Servicios</v>
      </c>
      <c r="I48" s="5" t="str">
        <f>E40</f>
        <v>No</v>
      </c>
      <c r="J48" s="5" t="str">
        <f>D40</f>
        <v>Compras Menores</v>
      </c>
    </row>
    <row r="49" spans="1:10" ht="14.1" customHeight="1" thickBot="1" x14ac:dyDescent="0.3"/>
    <row r="50" spans="1:10" ht="33.75" customHeight="1" thickBot="1" x14ac:dyDescent="0.25">
      <c r="A50" s="59" t="s">
        <v>16383</v>
      </c>
      <c r="B50" s="59" t="s">
        <v>161</v>
      </c>
      <c r="C50" s="59" t="s">
        <v>11725</v>
      </c>
      <c r="D50" s="59" t="s">
        <v>14379</v>
      </c>
      <c r="E50" s="59" t="s">
        <v>10963</v>
      </c>
      <c r="F50" s="59" t="s">
        <v>11096</v>
      </c>
      <c r="G50" s="5"/>
      <c r="H50" s="5"/>
      <c r="I50" s="5"/>
      <c r="J50" s="5"/>
    </row>
    <row r="51" spans="1:10" ht="13.5" customHeight="1" thickBot="1" x14ac:dyDescent="0.25">
      <c r="A51" s="72" t="s">
        <v>18833</v>
      </c>
      <c r="B51" s="72" t="s">
        <v>18834</v>
      </c>
      <c r="C51" s="61" t="s">
        <v>6799</v>
      </c>
      <c r="D51" s="61" t="s">
        <v>17483</v>
      </c>
      <c r="E51" s="61" t="s">
        <v>17854</v>
      </c>
      <c r="F51" s="61"/>
      <c r="G51" s="5"/>
      <c r="H51" s="5"/>
      <c r="I51" s="5"/>
      <c r="J51" s="5"/>
    </row>
    <row r="52" spans="1:10" ht="14.1" customHeight="1" thickBot="1" x14ac:dyDescent="0.25">
      <c r="A52" s="78" t="s">
        <v>14829</v>
      </c>
      <c r="B52" s="62" t="s">
        <v>8529</v>
      </c>
      <c r="C52" s="71">
        <v>45200</v>
      </c>
      <c r="D52" s="78" t="s">
        <v>9386</v>
      </c>
      <c r="E52" s="62" t="s">
        <v>13094</v>
      </c>
      <c r="F52" s="61" t="s">
        <v>3080</v>
      </c>
      <c r="G52" s="5"/>
      <c r="H52" s="5"/>
      <c r="I52" s="5"/>
      <c r="J52" s="5"/>
    </row>
    <row r="53" spans="1:10" ht="14.1" customHeight="1" thickBot="1" x14ac:dyDescent="0.25">
      <c r="A53" s="79"/>
      <c r="B53" s="62" t="s">
        <v>1786</v>
      </c>
      <c r="C53" s="60">
        <f>IF(C52="","",IF(AND(MONTH(C52)&gt;=1,MONTH(C52)&lt;=3),1,IF(AND(MONTH(C52)&gt;=4,MONTH(C52)&lt;=6),2,IF(AND(MONTH(C52)&gt;=7,MONTH(C52)&lt;=9),3,4))))</f>
        <v>4</v>
      </c>
      <c r="D53" s="79"/>
      <c r="E53" s="62" t="s">
        <v>2417</v>
      </c>
      <c r="F53" s="61" t="s">
        <v>11113</v>
      </c>
      <c r="G53" s="5"/>
      <c r="H53" s="5"/>
      <c r="I53" s="5"/>
      <c r="J53" s="5"/>
    </row>
    <row r="54" spans="1:10" ht="14.1" customHeight="1" thickBot="1" x14ac:dyDescent="0.25">
      <c r="A54" s="79"/>
      <c r="B54" s="62" t="s">
        <v>12943</v>
      </c>
      <c r="C54" s="71">
        <v>45291</v>
      </c>
      <c r="D54" s="79"/>
      <c r="E54" s="62" t="s">
        <v>3073</v>
      </c>
      <c r="F54" s="61" t="s">
        <v>11113</v>
      </c>
      <c r="G54" s="5"/>
      <c r="H54" s="5"/>
      <c r="I54" s="5"/>
      <c r="J54" s="5"/>
    </row>
    <row r="55" spans="1:10" ht="14.1" customHeight="1" thickBot="1" x14ac:dyDescent="0.25">
      <c r="A55" s="79"/>
      <c r="B55" s="62" t="s">
        <v>1786</v>
      </c>
      <c r="C55" s="60">
        <f>IF(C54="","",IF(AND(MONTH(C54)&gt;=1,MONTH(C54)&lt;=3),1,IF(AND(MONTH(C54)&gt;=4,MONTH(C54)&lt;=6),2,IF(AND(MONTH(C54)&gt;=7,MONTH(C54)&lt;=9),3,4))))</f>
        <v>4</v>
      </c>
      <c r="D55" s="79"/>
      <c r="E55" s="62" t="s">
        <v>13193</v>
      </c>
      <c r="F55" s="61" t="s">
        <v>11113</v>
      </c>
      <c r="G55" s="5"/>
      <c r="H55" s="5"/>
      <c r="I55" s="5"/>
      <c r="J55" s="5"/>
    </row>
    <row r="56" spans="1:10" ht="14.1" customHeight="1" thickBot="1" x14ac:dyDescent="0.25">
      <c r="A56" s="5"/>
      <c r="B56" s="5"/>
      <c r="C56" s="5"/>
      <c r="D56" s="5"/>
      <c r="E56" s="5"/>
      <c r="F56" s="5"/>
      <c r="G56" s="5"/>
      <c r="H56" s="5"/>
      <c r="I56" s="5"/>
      <c r="J56" s="5"/>
    </row>
    <row r="57" spans="1:10" ht="14.1" customHeight="1" thickBot="1" x14ac:dyDescent="0.25">
      <c r="A57" s="67" t="s">
        <v>15736</v>
      </c>
      <c r="B57" s="67" t="s">
        <v>16147</v>
      </c>
      <c r="C57" s="67" t="s">
        <v>15642</v>
      </c>
      <c r="D57" s="67" t="s">
        <v>15252</v>
      </c>
      <c r="E57" s="67" t="s">
        <v>6933</v>
      </c>
      <c r="F57" s="67" t="s">
        <v>15281</v>
      </c>
      <c r="G57" s="5"/>
      <c r="H57" s="5"/>
      <c r="I57" s="5"/>
      <c r="J57" s="5"/>
    </row>
    <row r="58" spans="1:10" ht="13.5" customHeight="1" x14ac:dyDescent="0.2">
      <c r="A58" s="73">
        <v>15101505</v>
      </c>
      <c r="B58" s="64" t="str">
        <f ca="1">IFERROR(INDEX(UNSPSCDes,MATCH(INDIRECT(ADDRESS(ROW(),COLUMN()-1,4)),UNSPSCCode,0)),"")</f>
        <v>Combustible diesel</v>
      </c>
      <c r="C58" s="63" t="s">
        <v>9560</v>
      </c>
      <c r="D58" s="63">
        <v>300</v>
      </c>
      <c r="E58" s="66">
        <v>241.1</v>
      </c>
      <c r="F58" s="65">
        <f ca="1">INDIRECT(ADDRESS(ROW(),COLUMN()-2,4))*INDIRECT(ADDRESS(ROW(),COLUMN()-1,4))</f>
        <v>72330</v>
      </c>
      <c r="G58" s="5"/>
      <c r="H58" s="5"/>
      <c r="I58" s="5"/>
      <c r="J58" s="5"/>
    </row>
    <row r="59" spans="1:10" ht="14.1" customHeight="1" x14ac:dyDescent="0.2">
      <c r="A59" s="5"/>
      <c r="B59" s="5"/>
      <c r="C59" s="5"/>
      <c r="D59" s="5"/>
      <c r="E59" s="68" t="s">
        <v>12551</v>
      </c>
      <c r="F59" s="69">
        <f ca="1">SUM(Table36[MONTO TOTAL ESTIMADO])</f>
        <v>72330</v>
      </c>
      <c r="G59" s="5"/>
      <c r="H59" s="5" t="str">
        <f>C51</f>
        <v>Servicios</v>
      </c>
      <c r="I59" s="5" t="str">
        <f>E51</f>
        <v>No</v>
      </c>
      <c r="J59" s="5" t="str">
        <f>D51</f>
        <v>Compras Menores</v>
      </c>
    </row>
    <row r="60" spans="1:10" ht="14.1" customHeight="1" thickBot="1" x14ac:dyDescent="0.3"/>
    <row r="61" spans="1:10" ht="33.75" customHeight="1" thickBot="1" x14ac:dyDescent="0.25">
      <c r="A61" s="59" t="s">
        <v>16383</v>
      </c>
      <c r="B61" s="59" t="s">
        <v>161</v>
      </c>
      <c r="C61" s="59" t="s">
        <v>11725</v>
      </c>
      <c r="D61" s="59" t="s">
        <v>14379</v>
      </c>
      <c r="E61" s="59" t="s">
        <v>10963</v>
      </c>
      <c r="F61" s="59" t="s">
        <v>11096</v>
      </c>
      <c r="G61" s="5"/>
      <c r="H61" s="5"/>
      <c r="I61" s="5"/>
      <c r="J61" s="5"/>
    </row>
    <row r="62" spans="1:10" ht="13.5" customHeight="1" thickBot="1" x14ac:dyDescent="0.25">
      <c r="A62" s="72" t="s">
        <v>18833</v>
      </c>
      <c r="B62" s="72" t="s">
        <v>18835</v>
      </c>
      <c r="C62" s="61" t="s">
        <v>17798</v>
      </c>
      <c r="D62" s="61" t="s">
        <v>1875</v>
      </c>
      <c r="E62" s="61" t="s">
        <v>17854</v>
      </c>
      <c r="F62" s="61"/>
      <c r="G62" s="5"/>
      <c r="H62" s="5"/>
      <c r="I62" s="5"/>
      <c r="J62" s="5"/>
    </row>
    <row r="63" spans="1:10" ht="14.1" customHeight="1" thickBot="1" x14ac:dyDescent="0.25">
      <c r="A63" s="78" t="s">
        <v>14829</v>
      </c>
      <c r="B63" s="62" t="s">
        <v>8529</v>
      </c>
      <c r="C63" s="71">
        <v>44927</v>
      </c>
      <c r="D63" s="78" t="s">
        <v>9386</v>
      </c>
      <c r="E63" s="62" t="s">
        <v>13094</v>
      </c>
      <c r="F63" s="61" t="s">
        <v>3080</v>
      </c>
      <c r="G63" s="5"/>
      <c r="H63" s="5"/>
      <c r="I63" s="5"/>
      <c r="J63" s="5"/>
    </row>
    <row r="64" spans="1:10" ht="14.1" customHeight="1" thickBot="1" x14ac:dyDescent="0.25">
      <c r="A64" s="79"/>
      <c r="B64" s="62" t="s">
        <v>1786</v>
      </c>
      <c r="C64" s="60">
        <f>IF(C63="","",IF(AND(MONTH(C63)&gt;=1,MONTH(C63)&lt;=3),1,IF(AND(MONTH(C63)&gt;=4,MONTH(C63)&lt;=6),2,IF(AND(MONTH(C63)&gt;=7,MONTH(C63)&lt;=9),3,4))))</f>
        <v>1</v>
      </c>
      <c r="D64" s="79"/>
      <c r="E64" s="62" t="s">
        <v>2417</v>
      </c>
      <c r="F64" s="61" t="s">
        <v>11113</v>
      </c>
      <c r="G64" s="5"/>
      <c r="H64" s="5"/>
      <c r="I64" s="5"/>
      <c r="J64" s="5"/>
    </row>
    <row r="65" spans="1:10" ht="14.1" customHeight="1" thickBot="1" x14ac:dyDescent="0.25">
      <c r="A65" s="79"/>
      <c r="B65" s="62" t="s">
        <v>12943</v>
      </c>
      <c r="C65" s="71">
        <v>45016</v>
      </c>
      <c r="D65" s="79"/>
      <c r="E65" s="62" t="s">
        <v>3073</v>
      </c>
      <c r="F65" s="61" t="s">
        <v>11113</v>
      </c>
      <c r="G65" s="5"/>
      <c r="H65" s="5"/>
      <c r="I65" s="5"/>
      <c r="J65" s="5"/>
    </row>
    <row r="66" spans="1:10" ht="14.1" customHeight="1" thickBot="1" x14ac:dyDescent="0.25">
      <c r="A66" s="79"/>
      <c r="B66" s="62" t="s">
        <v>1786</v>
      </c>
      <c r="C66" s="60">
        <f>IF(C65="","",IF(AND(MONTH(C65)&gt;=1,MONTH(C65)&lt;=3),1,IF(AND(MONTH(C65)&gt;=4,MONTH(C65)&lt;=6),2,IF(AND(MONTH(C65)&gt;=7,MONTH(C65)&lt;=9),3,4))))</f>
        <v>1</v>
      </c>
      <c r="D66" s="79"/>
      <c r="E66" s="62" t="s">
        <v>13193</v>
      </c>
      <c r="F66" s="61" t="s">
        <v>11113</v>
      </c>
      <c r="G66" s="5"/>
      <c r="H66" s="5"/>
      <c r="I66" s="5"/>
      <c r="J66" s="5"/>
    </row>
    <row r="67" spans="1:10" ht="14.1" customHeight="1" thickBot="1" x14ac:dyDescent="0.25">
      <c r="A67" s="5"/>
      <c r="B67" s="5"/>
      <c r="C67" s="5"/>
      <c r="D67" s="5"/>
      <c r="E67" s="5"/>
      <c r="F67" s="5"/>
      <c r="G67" s="5"/>
      <c r="H67" s="5"/>
      <c r="I67" s="5"/>
      <c r="J67" s="5"/>
    </row>
    <row r="68" spans="1:10" ht="14.1" customHeight="1" thickBot="1" x14ac:dyDescent="0.25">
      <c r="A68" s="67" t="s">
        <v>15736</v>
      </c>
      <c r="B68" s="67" t="s">
        <v>16147</v>
      </c>
      <c r="C68" s="67" t="s">
        <v>15642</v>
      </c>
      <c r="D68" s="67" t="s">
        <v>15252</v>
      </c>
      <c r="E68" s="67" t="s">
        <v>6933</v>
      </c>
      <c r="F68" s="67" t="s">
        <v>15281</v>
      </c>
      <c r="G68" s="5"/>
      <c r="H68" s="5"/>
      <c r="I68" s="5"/>
      <c r="J68" s="5"/>
    </row>
    <row r="69" spans="1:10" ht="13.5" customHeight="1" x14ac:dyDescent="0.2">
      <c r="A69" s="75">
        <v>15101505</v>
      </c>
      <c r="B69" s="64" t="str">
        <f ca="1">IFERROR(INDEX(UNSPSCDes,MATCH(INDIRECT(ADDRESS(ROW(),COLUMN()-1,4)),UNSPSCCode,0)),"")</f>
        <v>Combustible diesel</v>
      </c>
      <c r="C69" s="63" t="s">
        <v>9560</v>
      </c>
      <c r="D69" s="63">
        <v>4680</v>
      </c>
      <c r="E69" s="66">
        <v>241.1</v>
      </c>
      <c r="F69" s="65">
        <f ca="1">INDIRECT(ADDRESS(ROW(),COLUMN()-2,4))*INDIRECT(ADDRESS(ROW(),COLUMN()-1,4))</f>
        <v>1128348</v>
      </c>
      <c r="G69" s="5"/>
      <c r="H69" s="5"/>
      <c r="I69" s="5"/>
      <c r="J69" s="5"/>
    </row>
    <row r="70" spans="1:10" ht="14.1" customHeight="1" x14ac:dyDescent="0.2">
      <c r="A70" s="5"/>
      <c r="B70" s="5"/>
      <c r="C70" s="5"/>
      <c r="D70" s="5"/>
      <c r="E70" s="68" t="s">
        <v>12551</v>
      </c>
      <c r="F70" s="69">
        <f ca="1">SUM(Table37[MONTO TOTAL ESTIMADO])</f>
        <v>1128348</v>
      </c>
      <c r="G70" s="5"/>
      <c r="H70" s="5" t="str">
        <f>C62</f>
        <v>Bienes</v>
      </c>
      <c r="I70" s="5" t="str">
        <f>E62</f>
        <v>No</v>
      </c>
      <c r="J70" s="5" t="str">
        <f>D62</f>
        <v>Comparacion de Precios</v>
      </c>
    </row>
    <row r="71" spans="1:10" ht="14.1" customHeight="1" thickBot="1" x14ac:dyDescent="0.3"/>
    <row r="72" spans="1:10" ht="33.75" customHeight="1" thickBot="1" x14ac:dyDescent="0.25">
      <c r="A72" s="59" t="s">
        <v>16383</v>
      </c>
      <c r="B72" s="59" t="s">
        <v>161</v>
      </c>
      <c r="C72" s="59" t="s">
        <v>11725</v>
      </c>
      <c r="D72" s="59" t="s">
        <v>14379</v>
      </c>
      <c r="E72" s="59" t="s">
        <v>10963</v>
      </c>
      <c r="F72" s="59" t="s">
        <v>11096</v>
      </c>
      <c r="G72" s="5"/>
      <c r="H72" s="5"/>
      <c r="I72" s="5"/>
      <c r="J72" s="5"/>
    </row>
    <row r="73" spans="1:10" ht="13.5" customHeight="1" thickBot="1" x14ac:dyDescent="0.25">
      <c r="A73" s="72" t="s">
        <v>18833</v>
      </c>
      <c r="B73" s="72" t="s">
        <v>18835</v>
      </c>
      <c r="C73" s="61" t="s">
        <v>17798</v>
      </c>
      <c r="D73" s="61" t="s">
        <v>1875</v>
      </c>
      <c r="E73" s="61" t="s">
        <v>17854</v>
      </c>
      <c r="F73" s="61"/>
      <c r="G73" s="5"/>
      <c r="H73" s="5"/>
      <c r="I73" s="5"/>
      <c r="J73" s="5"/>
    </row>
    <row r="74" spans="1:10" ht="14.1" customHeight="1" thickBot="1" x14ac:dyDescent="0.25">
      <c r="A74" s="78" t="s">
        <v>14829</v>
      </c>
      <c r="B74" s="62" t="s">
        <v>8529</v>
      </c>
      <c r="C74" s="71">
        <v>45017</v>
      </c>
      <c r="D74" s="78" t="s">
        <v>9386</v>
      </c>
      <c r="E74" s="62" t="s">
        <v>13094</v>
      </c>
      <c r="F74" s="61" t="s">
        <v>3080</v>
      </c>
      <c r="G74" s="5"/>
      <c r="H74" s="5"/>
      <c r="I74" s="5"/>
      <c r="J74" s="5"/>
    </row>
    <row r="75" spans="1:10" ht="14.1" customHeight="1" thickBot="1" x14ac:dyDescent="0.25">
      <c r="A75" s="79"/>
      <c r="B75" s="62" t="s">
        <v>1786</v>
      </c>
      <c r="C75" s="60">
        <f>IF(C74="","",IF(AND(MONTH(C74)&gt;=1,MONTH(C74)&lt;=3),1,IF(AND(MONTH(C74)&gt;=4,MONTH(C74)&lt;=6),2,IF(AND(MONTH(C74)&gt;=7,MONTH(C74)&lt;=9),3,4))))</f>
        <v>2</v>
      </c>
      <c r="D75" s="79"/>
      <c r="E75" s="62" t="s">
        <v>2417</v>
      </c>
      <c r="F75" s="61" t="s">
        <v>11113</v>
      </c>
      <c r="G75" s="5"/>
      <c r="H75" s="5"/>
      <c r="I75" s="5"/>
      <c r="J75" s="5"/>
    </row>
    <row r="76" spans="1:10" ht="14.1" customHeight="1" thickBot="1" x14ac:dyDescent="0.25">
      <c r="A76" s="79"/>
      <c r="B76" s="62" t="s">
        <v>12943</v>
      </c>
      <c r="C76" s="71">
        <v>45107</v>
      </c>
      <c r="D76" s="79"/>
      <c r="E76" s="62" t="s">
        <v>3073</v>
      </c>
      <c r="F76" s="61" t="s">
        <v>11113</v>
      </c>
      <c r="G76" s="5"/>
      <c r="H76" s="5"/>
      <c r="I76" s="5"/>
      <c r="J76" s="5"/>
    </row>
    <row r="77" spans="1:10" ht="14.1" customHeight="1" thickBot="1" x14ac:dyDescent="0.25">
      <c r="A77" s="79"/>
      <c r="B77" s="62" t="s">
        <v>1786</v>
      </c>
      <c r="C77" s="60">
        <f>IF(C76="","",IF(AND(MONTH(C76)&gt;=1,MONTH(C76)&lt;=3),1,IF(AND(MONTH(C76)&gt;=4,MONTH(C76)&lt;=6),2,IF(AND(MONTH(C76)&gt;=7,MONTH(C76)&lt;=9),3,4))))</f>
        <v>2</v>
      </c>
      <c r="D77" s="79"/>
      <c r="E77" s="62" t="s">
        <v>13193</v>
      </c>
      <c r="F77" s="61" t="s">
        <v>11113</v>
      </c>
      <c r="G77" s="5"/>
      <c r="H77" s="5"/>
      <c r="I77" s="5"/>
      <c r="J77" s="5"/>
    </row>
    <row r="78" spans="1:10" ht="14.1" customHeight="1" thickBot="1" x14ac:dyDescent="0.25">
      <c r="A78" s="5"/>
      <c r="B78" s="5"/>
      <c r="C78" s="5"/>
      <c r="D78" s="5"/>
      <c r="E78" s="5"/>
      <c r="F78" s="5"/>
      <c r="G78" s="5"/>
      <c r="H78" s="5"/>
      <c r="I78" s="5"/>
      <c r="J78" s="5"/>
    </row>
    <row r="79" spans="1:10" ht="14.1" customHeight="1" thickBot="1" x14ac:dyDescent="0.25">
      <c r="A79" s="67" t="s">
        <v>15736</v>
      </c>
      <c r="B79" s="67" t="s">
        <v>16147</v>
      </c>
      <c r="C79" s="67" t="s">
        <v>15642</v>
      </c>
      <c r="D79" s="67" t="s">
        <v>15252</v>
      </c>
      <c r="E79" s="67" t="s">
        <v>6933</v>
      </c>
      <c r="F79" s="67" t="s">
        <v>15281</v>
      </c>
      <c r="G79" s="5"/>
      <c r="H79" s="5"/>
      <c r="I79" s="5"/>
      <c r="J79" s="5"/>
    </row>
    <row r="80" spans="1:10" ht="13.5" customHeight="1" x14ac:dyDescent="0.2">
      <c r="A80" s="75">
        <v>15101505</v>
      </c>
      <c r="B80" s="64" t="str">
        <f ca="1">IFERROR(INDEX(UNSPSCDes,MATCH(INDIRECT(ADDRESS(ROW(),COLUMN()-1,4)),UNSPSCCode,0)),"")</f>
        <v>Combustible diesel</v>
      </c>
      <c r="C80" s="63" t="s">
        <v>9560</v>
      </c>
      <c r="D80" s="63">
        <v>4680</v>
      </c>
      <c r="E80" s="66">
        <v>241.1</v>
      </c>
      <c r="F80" s="65">
        <f ca="1">INDIRECT(ADDRESS(ROW(),COLUMN()-2,4))*INDIRECT(ADDRESS(ROW(),COLUMN()-1,4))</f>
        <v>1128348</v>
      </c>
      <c r="G80" s="5"/>
      <c r="H80" s="5"/>
      <c r="I80" s="5"/>
      <c r="J80" s="5"/>
    </row>
    <row r="81" spans="1:10" ht="14.1" customHeight="1" x14ac:dyDescent="0.2">
      <c r="A81" s="5"/>
      <c r="B81" s="5"/>
      <c r="C81" s="5"/>
      <c r="D81" s="5"/>
      <c r="E81" s="68" t="s">
        <v>12551</v>
      </c>
      <c r="F81" s="69">
        <f ca="1">SUM(Table38[MONTO TOTAL ESTIMADO])</f>
        <v>1128348</v>
      </c>
      <c r="G81" s="5"/>
      <c r="H81" s="5" t="str">
        <f>C73</f>
        <v>Bienes</v>
      </c>
      <c r="I81" s="5" t="str">
        <f>E73</f>
        <v>No</v>
      </c>
      <c r="J81" s="5" t="str">
        <f>D73</f>
        <v>Comparacion de Precios</v>
      </c>
    </row>
    <row r="82" spans="1:10" ht="14.1" customHeight="1" thickBot="1" x14ac:dyDescent="0.3"/>
    <row r="83" spans="1:10" ht="33.75" customHeight="1" thickBot="1" x14ac:dyDescent="0.25">
      <c r="A83" s="59" t="s">
        <v>16383</v>
      </c>
      <c r="B83" s="59" t="s">
        <v>161</v>
      </c>
      <c r="C83" s="59" t="s">
        <v>11725</v>
      </c>
      <c r="D83" s="59" t="s">
        <v>14379</v>
      </c>
      <c r="E83" s="59" t="s">
        <v>10963</v>
      </c>
      <c r="F83" s="59" t="s">
        <v>11096</v>
      </c>
      <c r="G83" s="5"/>
      <c r="H83" s="5"/>
      <c r="I83" s="5"/>
      <c r="J83" s="5"/>
    </row>
    <row r="84" spans="1:10" ht="13.5" customHeight="1" thickBot="1" x14ac:dyDescent="0.25">
      <c r="A84" s="72" t="s">
        <v>18833</v>
      </c>
      <c r="B84" s="72" t="s">
        <v>18835</v>
      </c>
      <c r="C84" s="61" t="s">
        <v>17798</v>
      </c>
      <c r="D84" s="61" t="s">
        <v>1875</v>
      </c>
      <c r="E84" s="61" t="s">
        <v>17854</v>
      </c>
      <c r="F84" s="61"/>
      <c r="G84" s="5"/>
      <c r="H84" s="5"/>
      <c r="I84" s="5"/>
      <c r="J84" s="5"/>
    </row>
    <row r="85" spans="1:10" ht="14.1" customHeight="1" thickBot="1" x14ac:dyDescent="0.25">
      <c r="A85" s="78" t="s">
        <v>14829</v>
      </c>
      <c r="B85" s="62" t="s">
        <v>8529</v>
      </c>
      <c r="C85" s="71">
        <v>45108</v>
      </c>
      <c r="D85" s="78" t="s">
        <v>9386</v>
      </c>
      <c r="E85" s="62" t="s">
        <v>13094</v>
      </c>
      <c r="F85" s="61" t="s">
        <v>3080</v>
      </c>
      <c r="G85" s="5"/>
      <c r="H85" s="5"/>
      <c r="I85" s="5"/>
      <c r="J85" s="5"/>
    </row>
    <row r="86" spans="1:10" ht="14.1" customHeight="1" thickBot="1" x14ac:dyDescent="0.25">
      <c r="A86" s="79"/>
      <c r="B86" s="62" t="s">
        <v>1786</v>
      </c>
      <c r="C86" s="60">
        <f>IF(C85="","",IF(AND(MONTH(C85)&gt;=1,MONTH(C85)&lt;=3),1,IF(AND(MONTH(C85)&gt;=4,MONTH(C85)&lt;=6),2,IF(AND(MONTH(C85)&gt;=7,MONTH(C85)&lt;=9),3,4))))</f>
        <v>3</v>
      </c>
      <c r="D86" s="79"/>
      <c r="E86" s="62" t="s">
        <v>2417</v>
      </c>
      <c r="F86" s="61" t="s">
        <v>11113</v>
      </c>
      <c r="G86" s="5"/>
      <c r="H86" s="5"/>
      <c r="I86" s="5"/>
      <c r="J86" s="5"/>
    </row>
    <row r="87" spans="1:10" ht="14.1" customHeight="1" thickBot="1" x14ac:dyDescent="0.25">
      <c r="A87" s="79"/>
      <c r="B87" s="62" t="s">
        <v>12943</v>
      </c>
      <c r="C87" s="71">
        <v>45199</v>
      </c>
      <c r="D87" s="79"/>
      <c r="E87" s="62" t="s">
        <v>3073</v>
      </c>
      <c r="F87" s="61" t="s">
        <v>11113</v>
      </c>
      <c r="G87" s="5"/>
      <c r="H87" s="5"/>
      <c r="I87" s="5"/>
      <c r="J87" s="5"/>
    </row>
    <row r="88" spans="1:10" ht="14.1" customHeight="1" thickBot="1" x14ac:dyDescent="0.25">
      <c r="A88" s="79"/>
      <c r="B88" s="62" t="s">
        <v>1786</v>
      </c>
      <c r="C88" s="60">
        <f>IF(C87="","",IF(AND(MONTH(C87)&gt;=1,MONTH(C87)&lt;=3),1,IF(AND(MONTH(C87)&gt;=4,MONTH(C87)&lt;=6),2,IF(AND(MONTH(C87)&gt;=7,MONTH(C87)&lt;=9),3,4))))</f>
        <v>3</v>
      </c>
      <c r="D88" s="79"/>
      <c r="E88" s="62" t="s">
        <v>13193</v>
      </c>
      <c r="F88" s="61" t="s">
        <v>11113</v>
      </c>
      <c r="G88" s="5"/>
      <c r="H88" s="5"/>
      <c r="I88" s="5"/>
      <c r="J88" s="5"/>
    </row>
    <row r="89" spans="1:10" ht="14.1" customHeight="1" thickBot="1" x14ac:dyDescent="0.25">
      <c r="A89" s="5"/>
      <c r="B89" s="5"/>
      <c r="C89" s="5"/>
      <c r="D89" s="5"/>
      <c r="E89" s="5"/>
      <c r="F89" s="5"/>
      <c r="G89" s="5"/>
      <c r="H89" s="5"/>
      <c r="I89" s="5"/>
      <c r="J89" s="5"/>
    </row>
    <row r="90" spans="1:10" ht="14.1" customHeight="1" thickBot="1" x14ac:dyDescent="0.25">
      <c r="A90" s="67" t="s">
        <v>15736</v>
      </c>
      <c r="B90" s="67" t="s">
        <v>16147</v>
      </c>
      <c r="C90" s="67" t="s">
        <v>15642</v>
      </c>
      <c r="D90" s="67" t="s">
        <v>15252</v>
      </c>
      <c r="E90" s="67" t="s">
        <v>6933</v>
      </c>
      <c r="F90" s="67" t="s">
        <v>15281</v>
      </c>
      <c r="G90" s="5"/>
      <c r="H90" s="5"/>
      <c r="I90" s="5"/>
      <c r="J90" s="5"/>
    </row>
    <row r="91" spans="1:10" ht="13.5" customHeight="1" x14ac:dyDescent="0.2">
      <c r="A91" s="75">
        <v>15101505</v>
      </c>
      <c r="B91" s="64" t="str">
        <f ca="1">IFERROR(INDEX(UNSPSCDes,MATCH(INDIRECT(ADDRESS(ROW(),COLUMN()-1,4)),UNSPSCCode,0)),"")</f>
        <v>Combustible diesel</v>
      </c>
      <c r="C91" s="63" t="s">
        <v>9560</v>
      </c>
      <c r="D91" s="63">
        <v>4678</v>
      </c>
      <c r="E91" s="66">
        <v>241.1</v>
      </c>
      <c r="F91" s="65">
        <f ca="1">INDIRECT(ADDRESS(ROW(),COLUMN()-2,4))*INDIRECT(ADDRESS(ROW(),COLUMN()-1,4))</f>
        <v>1127865.8</v>
      </c>
      <c r="G91" s="5"/>
      <c r="H91" s="5"/>
      <c r="I91" s="5"/>
      <c r="J91" s="5"/>
    </row>
    <row r="92" spans="1:10" ht="14.1" customHeight="1" x14ac:dyDescent="0.2">
      <c r="A92" s="5"/>
      <c r="B92" s="5"/>
      <c r="C92" s="5"/>
      <c r="D92" s="5"/>
      <c r="E92" s="68" t="s">
        <v>12551</v>
      </c>
      <c r="F92" s="69">
        <f ca="1">SUM(Table39[MONTO TOTAL ESTIMADO])</f>
        <v>1127865.8</v>
      </c>
      <c r="G92" s="5"/>
      <c r="H92" s="5" t="str">
        <f>C84</f>
        <v>Bienes</v>
      </c>
      <c r="I92" s="5" t="str">
        <f>E84</f>
        <v>No</v>
      </c>
      <c r="J92" s="5" t="str">
        <f>D84</f>
        <v>Comparacion de Precios</v>
      </c>
    </row>
    <row r="93" spans="1:10" ht="14.1" customHeight="1" thickBot="1" x14ac:dyDescent="0.3"/>
    <row r="94" spans="1:10" ht="33.75" customHeight="1" thickBot="1" x14ac:dyDescent="0.25">
      <c r="A94" s="59" t="s">
        <v>16383</v>
      </c>
      <c r="B94" s="59" t="s">
        <v>161</v>
      </c>
      <c r="C94" s="59" t="s">
        <v>11725</v>
      </c>
      <c r="D94" s="59" t="s">
        <v>14379</v>
      </c>
      <c r="E94" s="59" t="s">
        <v>10963</v>
      </c>
      <c r="F94" s="59" t="s">
        <v>11096</v>
      </c>
      <c r="G94" s="5"/>
      <c r="H94" s="5"/>
      <c r="I94" s="5"/>
      <c r="J94" s="5"/>
    </row>
    <row r="95" spans="1:10" ht="13.5" customHeight="1" thickBot="1" x14ac:dyDescent="0.25">
      <c r="A95" s="72" t="s">
        <v>18833</v>
      </c>
      <c r="B95" s="72" t="s">
        <v>18835</v>
      </c>
      <c r="C95" s="61" t="s">
        <v>17798</v>
      </c>
      <c r="D95" s="61" t="s">
        <v>1875</v>
      </c>
      <c r="E95" s="61" t="s">
        <v>17854</v>
      </c>
      <c r="F95" s="61"/>
      <c r="G95" s="5"/>
      <c r="H95" s="5"/>
      <c r="I95" s="5"/>
      <c r="J95" s="5"/>
    </row>
    <row r="96" spans="1:10" ht="14.1" customHeight="1" thickBot="1" x14ac:dyDescent="0.25">
      <c r="A96" s="78" t="s">
        <v>14829</v>
      </c>
      <c r="B96" s="62" t="s">
        <v>8529</v>
      </c>
      <c r="C96" s="71">
        <v>45200</v>
      </c>
      <c r="D96" s="78" t="s">
        <v>9386</v>
      </c>
      <c r="E96" s="62" t="s">
        <v>13094</v>
      </c>
      <c r="F96" s="61" t="s">
        <v>3080</v>
      </c>
      <c r="G96" s="5"/>
      <c r="H96" s="5"/>
      <c r="I96" s="5"/>
      <c r="J96" s="5"/>
    </row>
    <row r="97" spans="1:10" ht="14.1" customHeight="1" thickBot="1" x14ac:dyDescent="0.25">
      <c r="A97" s="79"/>
      <c r="B97" s="62" t="s">
        <v>1786</v>
      </c>
      <c r="C97" s="60">
        <f>IF(C96="","",IF(AND(MONTH(C96)&gt;=1,MONTH(C96)&lt;=3),1,IF(AND(MONTH(C96)&gt;=4,MONTH(C96)&lt;=6),2,IF(AND(MONTH(C96)&gt;=7,MONTH(C96)&lt;=9),3,4))))</f>
        <v>4</v>
      </c>
      <c r="D97" s="79"/>
      <c r="E97" s="62" t="s">
        <v>2417</v>
      </c>
      <c r="F97" s="61" t="s">
        <v>11113</v>
      </c>
      <c r="G97" s="5"/>
      <c r="H97" s="5"/>
      <c r="I97" s="5"/>
      <c r="J97" s="5"/>
    </row>
    <row r="98" spans="1:10" ht="14.1" customHeight="1" thickBot="1" x14ac:dyDescent="0.25">
      <c r="A98" s="79"/>
      <c r="B98" s="62" t="s">
        <v>12943</v>
      </c>
      <c r="C98" s="71">
        <v>45291</v>
      </c>
      <c r="D98" s="79"/>
      <c r="E98" s="62" t="s">
        <v>3073</v>
      </c>
      <c r="F98" s="61" t="s">
        <v>11113</v>
      </c>
      <c r="G98" s="5"/>
      <c r="H98" s="5"/>
      <c r="I98" s="5"/>
      <c r="J98" s="5"/>
    </row>
    <row r="99" spans="1:10" ht="14.1" customHeight="1" thickBot="1" x14ac:dyDescent="0.25">
      <c r="A99" s="79"/>
      <c r="B99" s="62" t="s">
        <v>1786</v>
      </c>
      <c r="C99" s="60">
        <f>IF(C98="","",IF(AND(MONTH(C98)&gt;=1,MONTH(C98)&lt;=3),1,IF(AND(MONTH(C98)&gt;=4,MONTH(C98)&lt;=6),2,IF(AND(MONTH(C98)&gt;=7,MONTH(C98)&lt;=9),3,4))))</f>
        <v>4</v>
      </c>
      <c r="D99" s="79"/>
      <c r="E99" s="62" t="s">
        <v>13193</v>
      </c>
      <c r="F99" s="61" t="s">
        <v>11113</v>
      </c>
      <c r="G99" s="5"/>
      <c r="H99" s="5"/>
      <c r="I99" s="5"/>
      <c r="J99" s="5"/>
    </row>
    <row r="100" spans="1:10" ht="14.1" customHeight="1" thickBot="1" x14ac:dyDescent="0.25">
      <c r="A100" s="5"/>
      <c r="B100" s="5"/>
      <c r="C100" s="5"/>
      <c r="D100" s="5"/>
      <c r="E100" s="5"/>
      <c r="F100" s="5"/>
      <c r="G100" s="5"/>
      <c r="H100" s="5"/>
      <c r="I100" s="5"/>
      <c r="J100" s="5"/>
    </row>
    <row r="101" spans="1:10" ht="14.1" customHeight="1" thickBot="1" x14ac:dyDescent="0.25">
      <c r="A101" s="67" t="s">
        <v>15736</v>
      </c>
      <c r="B101" s="67" t="s">
        <v>16147</v>
      </c>
      <c r="C101" s="67" t="s">
        <v>15642</v>
      </c>
      <c r="D101" s="67" t="s">
        <v>15252</v>
      </c>
      <c r="E101" s="67" t="s">
        <v>6933</v>
      </c>
      <c r="F101" s="67" t="s">
        <v>15281</v>
      </c>
      <c r="G101" s="5"/>
      <c r="H101" s="5"/>
      <c r="I101" s="5"/>
      <c r="J101" s="5"/>
    </row>
    <row r="102" spans="1:10" ht="13.5" customHeight="1" x14ac:dyDescent="0.2">
      <c r="A102" s="75">
        <v>15101505</v>
      </c>
      <c r="B102" s="64" t="str">
        <f ca="1">IFERROR(INDEX(UNSPSCDes,MATCH(INDIRECT(ADDRESS(ROW(),COLUMN()-1,4)),UNSPSCCode,0)),"")</f>
        <v>Combustible diesel</v>
      </c>
      <c r="C102" s="63" t="s">
        <v>9560</v>
      </c>
      <c r="D102" s="63">
        <v>4678</v>
      </c>
      <c r="E102" s="66">
        <v>241.1</v>
      </c>
      <c r="F102" s="65">
        <f ca="1">INDIRECT(ADDRESS(ROW(),COLUMN()-2,4))*INDIRECT(ADDRESS(ROW(),COLUMN()-1,4))</f>
        <v>1127865.8</v>
      </c>
      <c r="G102" s="5"/>
      <c r="H102" s="5"/>
      <c r="I102" s="5"/>
      <c r="J102" s="5"/>
    </row>
    <row r="103" spans="1:10" ht="14.1" customHeight="1" x14ac:dyDescent="0.2">
      <c r="A103" s="5"/>
      <c r="B103" s="5"/>
      <c r="C103" s="5"/>
      <c r="D103" s="5"/>
      <c r="E103" s="68" t="s">
        <v>12551</v>
      </c>
      <c r="F103" s="69">
        <f ca="1">SUM(Table310[MONTO TOTAL ESTIMADO])</f>
        <v>1127865.8</v>
      </c>
      <c r="G103" s="5"/>
      <c r="H103" s="5" t="str">
        <f>C95</f>
        <v>Bienes</v>
      </c>
      <c r="I103" s="5" t="str">
        <f>E95</f>
        <v>No</v>
      </c>
      <c r="J103" s="5" t="str">
        <f>D95</f>
        <v>Comparacion de Precios</v>
      </c>
    </row>
    <row r="104" spans="1:10" ht="14.1" customHeight="1" thickBot="1" x14ac:dyDescent="0.3"/>
    <row r="105" spans="1:10" ht="33.75" customHeight="1" thickBot="1" x14ac:dyDescent="0.25">
      <c r="A105" s="59" t="s">
        <v>16383</v>
      </c>
      <c r="B105" s="59" t="s">
        <v>161</v>
      </c>
      <c r="C105" s="59" t="s">
        <v>11725</v>
      </c>
      <c r="D105" s="59" t="s">
        <v>14379</v>
      </c>
      <c r="E105" s="59" t="s">
        <v>10963</v>
      </c>
      <c r="F105" s="59" t="s">
        <v>11096</v>
      </c>
      <c r="G105" s="5"/>
      <c r="H105" s="5"/>
      <c r="I105" s="5"/>
      <c r="J105" s="5"/>
    </row>
    <row r="106" spans="1:10" ht="13.5" customHeight="1" thickBot="1" x14ac:dyDescent="0.25">
      <c r="A106" s="72" t="s">
        <v>18836</v>
      </c>
      <c r="B106" s="72" t="s">
        <v>18837</v>
      </c>
      <c r="C106" s="61" t="s">
        <v>6799</v>
      </c>
      <c r="D106" s="61" t="s">
        <v>10172</v>
      </c>
      <c r="E106" s="61" t="s">
        <v>17854</v>
      </c>
      <c r="F106" s="61"/>
      <c r="G106" s="5"/>
      <c r="H106" s="5"/>
      <c r="I106" s="5"/>
      <c r="J106" s="5"/>
    </row>
    <row r="107" spans="1:10" ht="14.1" customHeight="1" thickBot="1" x14ac:dyDescent="0.25">
      <c r="A107" s="78" t="s">
        <v>14829</v>
      </c>
      <c r="B107" s="62" t="s">
        <v>8529</v>
      </c>
      <c r="C107" s="71">
        <v>44927</v>
      </c>
      <c r="D107" s="78" t="s">
        <v>9386</v>
      </c>
      <c r="E107" s="62" t="s">
        <v>13094</v>
      </c>
      <c r="F107" s="61" t="s">
        <v>3080</v>
      </c>
      <c r="G107" s="5"/>
      <c r="H107" s="5"/>
      <c r="I107" s="5"/>
      <c r="J107" s="5"/>
    </row>
    <row r="108" spans="1:10" ht="14.1" customHeight="1" thickBot="1" x14ac:dyDescent="0.25">
      <c r="A108" s="79"/>
      <c r="B108" s="62" t="s">
        <v>1786</v>
      </c>
      <c r="C108" s="60">
        <f>IF(C107="","",IF(AND(MONTH(C107)&gt;=1,MONTH(C107)&lt;=3),1,IF(AND(MONTH(C107)&gt;=4,MONTH(C107)&lt;=6),2,IF(AND(MONTH(C107)&gt;=7,MONTH(C107)&lt;=9),3,4))))</f>
        <v>1</v>
      </c>
      <c r="D108" s="79"/>
      <c r="E108" s="62" t="s">
        <v>2417</v>
      </c>
      <c r="F108" s="61" t="s">
        <v>11113</v>
      </c>
      <c r="G108" s="5"/>
      <c r="H108" s="5"/>
      <c r="I108" s="5"/>
      <c r="J108" s="5"/>
    </row>
    <row r="109" spans="1:10" ht="14.1" customHeight="1" thickBot="1" x14ac:dyDescent="0.25">
      <c r="A109" s="79"/>
      <c r="B109" s="62" t="s">
        <v>12943</v>
      </c>
      <c r="C109" s="71">
        <v>45016</v>
      </c>
      <c r="D109" s="79"/>
      <c r="E109" s="62" t="s">
        <v>3073</v>
      </c>
      <c r="F109" s="61" t="s">
        <v>11113</v>
      </c>
      <c r="G109" s="5"/>
      <c r="H109" s="5"/>
      <c r="I109" s="5"/>
      <c r="J109" s="5"/>
    </row>
    <row r="110" spans="1:10" ht="14.1" customHeight="1" thickBot="1" x14ac:dyDescent="0.25">
      <c r="A110" s="79"/>
      <c r="B110" s="62" t="s">
        <v>1786</v>
      </c>
      <c r="C110" s="60">
        <f>IF(C109="","",IF(AND(MONTH(C109)&gt;=1,MONTH(C109)&lt;=3),1,IF(AND(MONTH(C109)&gt;=4,MONTH(C109)&lt;=6),2,IF(AND(MONTH(C109)&gt;=7,MONTH(C109)&lt;=9),3,4))))</f>
        <v>1</v>
      </c>
      <c r="D110" s="79"/>
      <c r="E110" s="62" t="s">
        <v>13193</v>
      </c>
      <c r="F110" s="61" t="s">
        <v>11113</v>
      </c>
      <c r="G110" s="5"/>
      <c r="H110" s="5"/>
      <c r="I110" s="5"/>
      <c r="J110" s="5"/>
    </row>
    <row r="111" spans="1:10" ht="14.1" customHeight="1" thickBot="1" x14ac:dyDescent="0.25">
      <c r="A111" s="5"/>
      <c r="B111" s="5"/>
      <c r="C111" s="5"/>
      <c r="D111" s="5"/>
      <c r="E111" s="5"/>
      <c r="F111" s="5"/>
      <c r="G111" s="5"/>
      <c r="H111" s="5"/>
      <c r="I111" s="5"/>
      <c r="J111" s="5"/>
    </row>
    <row r="112" spans="1:10" ht="14.1" customHeight="1" thickBot="1" x14ac:dyDescent="0.25">
      <c r="A112" s="67" t="s">
        <v>15736</v>
      </c>
      <c r="B112" s="67" t="s">
        <v>16147</v>
      </c>
      <c r="C112" s="67" t="s">
        <v>15642</v>
      </c>
      <c r="D112" s="67" t="s">
        <v>15252</v>
      </c>
      <c r="E112" s="67" t="s">
        <v>6933</v>
      </c>
      <c r="F112" s="67" t="s">
        <v>15281</v>
      </c>
      <c r="G112" s="5"/>
      <c r="H112" s="5"/>
      <c r="I112" s="5"/>
      <c r="J112" s="5"/>
    </row>
    <row r="113" spans="1:10" ht="13.5" customHeight="1" x14ac:dyDescent="0.2">
      <c r="A113" s="73">
        <v>15111510</v>
      </c>
      <c r="B113" s="64" t="str">
        <f ca="1">IFERROR(INDEX(UNSPSCDes,MATCH(INDIRECT(ADDRESS(ROW(),COLUMN()-1,4)),UNSPSCCode,0)),"")</f>
        <v>Gas licuado de petróleo</v>
      </c>
      <c r="C113" s="63" t="s">
        <v>9560</v>
      </c>
      <c r="D113" s="63">
        <v>115</v>
      </c>
      <c r="E113" s="66">
        <v>147.6</v>
      </c>
      <c r="F113" s="65">
        <f ca="1">INDIRECT(ADDRESS(ROW(),COLUMN()-2,4))*INDIRECT(ADDRESS(ROW(),COLUMN()-1,4))</f>
        <v>16974</v>
      </c>
      <c r="G113" s="5"/>
      <c r="H113" s="5"/>
      <c r="I113" s="5"/>
      <c r="J113" s="5"/>
    </row>
    <row r="114" spans="1:10" ht="14.1" customHeight="1" x14ac:dyDescent="0.2">
      <c r="A114" s="5"/>
      <c r="B114" s="5"/>
      <c r="C114" s="5"/>
      <c r="D114" s="5"/>
      <c r="E114" s="68" t="s">
        <v>12551</v>
      </c>
      <c r="F114" s="69">
        <f ca="1">SUM(Table311[MONTO TOTAL ESTIMADO])</f>
        <v>16974</v>
      </c>
      <c r="G114" s="5"/>
      <c r="H114" s="5" t="str">
        <f>C106</f>
        <v>Servicios</v>
      </c>
      <c r="I114" s="5" t="str">
        <f>E106</f>
        <v>No</v>
      </c>
      <c r="J114" s="5" t="str">
        <f>D106</f>
        <v>Compras por debajo del Umbral</v>
      </c>
    </row>
    <row r="115" spans="1:10" ht="14.1" customHeight="1" thickBot="1" x14ac:dyDescent="0.3"/>
    <row r="116" spans="1:10" ht="33.75" customHeight="1" thickBot="1" x14ac:dyDescent="0.25">
      <c r="A116" s="59" t="s">
        <v>16383</v>
      </c>
      <c r="B116" s="59" t="s">
        <v>161</v>
      </c>
      <c r="C116" s="59" t="s">
        <v>11725</v>
      </c>
      <c r="D116" s="59" t="s">
        <v>14379</v>
      </c>
      <c r="E116" s="59" t="s">
        <v>10963</v>
      </c>
      <c r="F116" s="59" t="s">
        <v>11096</v>
      </c>
      <c r="G116" s="5"/>
      <c r="H116" s="5"/>
      <c r="I116" s="5"/>
      <c r="J116" s="5"/>
    </row>
    <row r="117" spans="1:10" ht="13.5" customHeight="1" thickBot="1" x14ac:dyDescent="0.25">
      <c r="A117" s="72" t="s">
        <v>18836</v>
      </c>
      <c r="B117" s="72" t="s">
        <v>18837</v>
      </c>
      <c r="C117" s="61" t="s">
        <v>6799</v>
      </c>
      <c r="D117" s="61" t="s">
        <v>10172</v>
      </c>
      <c r="E117" s="61" t="s">
        <v>17854</v>
      </c>
      <c r="F117" s="61"/>
      <c r="G117" s="5"/>
      <c r="H117" s="5"/>
      <c r="I117" s="5"/>
      <c r="J117" s="5"/>
    </row>
    <row r="118" spans="1:10" ht="14.1" customHeight="1" thickBot="1" x14ac:dyDescent="0.25">
      <c r="A118" s="78" t="s">
        <v>14829</v>
      </c>
      <c r="B118" s="62" t="s">
        <v>8529</v>
      </c>
      <c r="C118" s="71">
        <v>45017</v>
      </c>
      <c r="D118" s="78" t="s">
        <v>9386</v>
      </c>
      <c r="E118" s="62" t="s">
        <v>13094</v>
      </c>
      <c r="F118" s="61" t="s">
        <v>3080</v>
      </c>
      <c r="G118" s="5"/>
      <c r="H118" s="5"/>
      <c r="I118" s="5"/>
      <c r="J118" s="5"/>
    </row>
    <row r="119" spans="1:10" ht="14.1" customHeight="1" thickBot="1" x14ac:dyDescent="0.25">
      <c r="A119" s="79"/>
      <c r="B119" s="62" t="s">
        <v>1786</v>
      </c>
      <c r="C119" s="60">
        <f>IF(C118="","",IF(AND(MONTH(C118)&gt;=1,MONTH(C118)&lt;=3),1,IF(AND(MONTH(C118)&gt;=4,MONTH(C118)&lt;=6),2,IF(AND(MONTH(C118)&gt;=7,MONTH(C118)&lt;=9),3,4))))</f>
        <v>2</v>
      </c>
      <c r="D119" s="79"/>
      <c r="E119" s="62" t="s">
        <v>2417</v>
      </c>
      <c r="F119" s="61" t="s">
        <v>11113</v>
      </c>
      <c r="G119" s="5"/>
      <c r="H119" s="5"/>
      <c r="I119" s="5"/>
      <c r="J119" s="5"/>
    </row>
    <row r="120" spans="1:10" ht="14.1" customHeight="1" thickBot="1" x14ac:dyDescent="0.25">
      <c r="A120" s="79"/>
      <c r="B120" s="62" t="s">
        <v>12943</v>
      </c>
      <c r="C120" s="71">
        <v>45107</v>
      </c>
      <c r="D120" s="79"/>
      <c r="E120" s="62" t="s">
        <v>3073</v>
      </c>
      <c r="F120" s="61" t="s">
        <v>11113</v>
      </c>
      <c r="G120" s="5"/>
      <c r="H120" s="5"/>
      <c r="I120" s="5"/>
      <c r="J120" s="5"/>
    </row>
    <row r="121" spans="1:10" ht="14.1" customHeight="1" thickBot="1" x14ac:dyDescent="0.25">
      <c r="A121" s="79"/>
      <c r="B121" s="62" t="s">
        <v>1786</v>
      </c>
      <c r="C121" s="60">
        <f>IF(C120="","",IF(AND(MONTH(C120)&gt;=1,MONTH(C120)&lt;=3),1,IF(AND(MONTH(C120)&gt;=4,MONTH(C120)&lt;=6),2,IF(AND(MONTH(C120)&gt;=7,MONTH(C120)&lt;=9),3,4))))</f>
        <v>2</v>
      </c>
      <c r="D121" s="79"/>
      <c r="E121" s="62" t="s">
        <v>13193</v>
      </c>
      <c r="F121" s="61" t="s">
        <v>11113</v>
      </c>
      <c r="G121" s="5"/>
      <c r="H121" s="5"/>
      <c r="I121" s="5"/>
      <c r="J121" s="5"/>
    </row>
    <row r="122" spans="1:10" ht="14.1" customHeight="1" thickBot="1" x14ac:dyDescent="0.25">
      <c r="A122" s="5"/>
      <c r="B122" s="5"/>
      <c r="C122" s="5"/>
      <c r="D122" s="5"/>
      <c r="E122" s="5"/>
      <c r="F122" s="5"/>
      <c r="G122" s="5"/>
      <c r="H122" s="5"/>
      <c r="I122" s="5"/>
      <c r="J122" s="5"/>
    </row>
    <row r="123" spans="1:10" ht="14.1" customHeight="1" thickBot="1" x14ac:dyDescent="0.25">
      <c r="A123" s="67" t="s">
        <v>15736</v>
      </c>
      <c r="B123" s="67" t="s">
        <v>16147</v>
      </c>
      <c r="C123" s="67" t="s">
        <v>15642</v>
      </c>
      <c r="D123" s="67" t="s">
        <v>15252</v>
      </c>
      <c r="E123" s="67" t="s">
        <v>6933</v>
      </c>
      <c r="F123" s="67" t="s">
        <v>15281</v>
      </c>
      <c r="G123" s="5"/>
      <c r="H123" s="5"/>
      <c r="I123" s="5"/>
      <c r="J123" s="5"/>
    </row>
    <row r="124" spans="1:10" ht="13.5" customHeight="1" x14ac:dyDescent="0.2">
      <c r="A124" s="73">
        <v>15111510</v>
      </c>
      <c r="B124" s="64" t="str">
        <f ca="1">IFERROR(INDEX(UNSPSCDes,MATCH(INDIRECT(ADDRESS(ROW(),COLUMN()-1,4)),UNSPSCCode,0)),"")</f>
        <v>Gas licuado de petróleo</v>
      </c>
      <c r="C124" s="63" t="s">
        <v>9560</v>
      </c>
      <c r="D124" s="63">
        <v>115</v>
      </c>
      <c r="E124" s="66">
        <v>147.6</v>
      </c>
      <c r="F124" s="65">
        <f ca="1">INDIRECT(ADDRESS(ROW(),COLUMN()-2,4))*INDIRECT(ADDRESS(ROW(),COLUMN()-1,4))</f>
        <v>16974</v>
      </c>
      <c r="G124" s="5"/>
      <c r="H124" s="5"/>
      <c r="I124" s="5"/>
      <c r="J124" s="5"/>
    </row>
    <row r="125" spans="1:10" ht="14.1" customHeight="1" x14ac:dyDescent="0.2">
      <c r="A125" s="5"/>
      <c r="B125" s="5"/>
      <c r="C125" s="5"/>
      <c r="D125" s="5"/>
      <c r="E125" s="68" t="s">
        <v>12551</v>
      </c>
      <c r="F125" s="69">
        <f ca="1">SUM(Table312[MONTO TOTAL ESTIMADO])</f>
        <v>16974</v>
      </c>
      <c r="G125" s="5"/>
      <c r="H125" s="5" t="str">
        <f>C117</f>
        <v>Servicios</v>
      </c>
      <c r="I125" s="5" t="str">
        <f>E117</f>
        <v>No</v>
      </c>
      <c r="J125" s="5" t="str">
        <f>D117</f>
        <v>Compras por debajo del Umbral</v>
      </c>
    </row>
    <row r="126" spans="1:10" ht="14.1" customHeight="1" thickBot="1" x14ac:dyDescent="0.3"/>
    <row r="127" spans="1:10" ht="33.75" customHeight="1" thickBot="1" x14ac:dyDescent="0.25">
      <c r="A127" s="59" t="s">
        <v>16383</v>
      </c>
      <c r="B127" s="59" t="s">
        <v>161</v>
      </c>
      <c r="C127" s="59" t="s">
        <v>11725</v>
      </c>
      <c r="D127" s="59" t="s">
        <v>14379</v>
      </c>
      <c r="E127" s="59" t="s">
        <v>10963</v>
      </c>
      <c r="F127" s="59" t="s">
        <v>11096</v>
      </c>
      <c r="G127" s="5"/>
      <c r="H127" s="5"/>
      <c r="I127" s="5"/>
      <c r="J127" s="5"/>
    </row>
    <row r="128" spans="1:10" ht="13.5" customHeight="1" thickBot="1" x14ac:dyDescent="0.25">
      <c r="A128" s="72" t="s">
        <v>18836</v>
      </c>
      <c r="B128" s="72" t="s">
        <v>18837</v>
      </c>
      <c r="C128" s="61" t="s">
        <v>6799</v>
      </c>
      <c r="D128" s="61" t="s">
        <v>10172</v>
      </c>
      <c r="E128" s="61" t="s">
        <v>17854</v>
      </c>
      <c r="F128" s="61"/>
      <c r="G128" s="5"/>
      <c r="H128" s="5"/>
      <c r="I128" s="5"/>
      <c r="J128" s="5"/>
    </row>
    <row r="129" spans="1:10" ht="14.1" customHeight="1" thickBot="1" x14ac:dyDescent="0.25">
      <c r="A129" s="78" t="s">
        <v>14829</v>
      </c>
      <c r="B129" s="62" t="s">
        <v>8529</v>
      </c>
      <c r="C129" s="71">
        <v>45108</v>
      </c>
      <c r="D129" s="78" t="s">
        <v>9386</v>
      </c>
      <c r="E129" s="62" t="s">
        <v>13094</v>
      </c>
      <c r="F129" s="61" t="s">
        <v>3080</v>
      </c>
      <c r="G129" s="5"/>
      <c r="H129" s="5"/>
      <c r="I129" s="5"/>
      <c r="J129" s="5"/>
    </row>
    <row r="130" spans="1:10" ht="14.1" customHeight="1" thickBot="1" x14ac:dyDescent="0.25">
      <c r="A130" s="79"/>
      <c r="B130" s="62" t="s">
        <v>1786</v>
      </c>
      <c r="C130" s="60">
        <f>IF(C129="","",IF(AND(MONTH(C129)&gt;=1,MONTH(C129)&lt;=3),1,IF(AND(MONTH(C129)&gt;=4,MONTH(C129)&lt;=6),2,IF(AND(MONTH(C129)&gt;=7,MONTH(C129)&lt;=9),3,4))))</f>
        <v>3</v>
      </c>
      <c r="D130" s="79"/>
      <c r="E130" s="62" t="s">
        <v>2417</v>
      </c>
      <c r="F130" s="61" t="s">
        <v>11113</v>
      </c>
      <c r="G130" s="5"/>
      <c r="H130" s="5"/>
      <c r="I130" s="5"/>
      <c r="J130" s="5"/>
    </row>
    <row r="131" spans="1:10" ht="14.1" customHeight="1" thickBot="1" x14ac:dyDescent="0.25">
      <c r="A131" s="79"/>
      <c r="B131" s="62" t="s">
        <v>12943</v>
      </c>
      <c r="C131" s="71">
        <v>45199</v>
      </c>
      <c r="D131" s="79"/>
      <c r="E131" s="62" t="s">
        <v>3073</v>
      </c>
      <c r="F131" s="61" t="s">
        <v>11113</v>
      </c>
      <c r="G131" s="5"/>
      <c r="H131" s="5"/>
      <c r="I131" s="5"/>
      <c r="J131" s="5"/>
    </row>
    <row r="132" spans="1:10" ht="14.1" customHeight="1" thickBot="1" x14ac:dyDescent="0.25">
      <c r="A132" s="79"/>
      <c r="B132" s="62" t="s">
        <v>1786</v>
      </c>
      <c r="C132" s="60">
        <f>IF(C131="","",IF(AND(MONTH(C131)&gt;=1,MONTH(C131)&lt;=3),1,IF(AND(MONTH(C131)&gt;=4,MONTH(C131)&lt;=6),2,IF(AND(MONTH(C131)&gt;=7,MONTH(C131)&lt;=9),3,4))))</f>
        <v>3</v>
      </c>
      <c r="D132" s="79"/>
      <c r="E132" s="62" t="s">
        <v>13193</v>
      </c>
      <c r="F132" s="61" t="s">
        <v>11113</v>
      </c>
      <c r="G132" s="5"/>
      <c r="H132" s="5"/>
      <c r="I132" s="5"/>
      <c r="J132" s="5"/>
    </row>
    <row r="133" spans="1:10" ht="14.1" customHeight="1" thickBot="1" x14ac:dyDescent="0.25">
      <c r="A133" s="5"/>
      <c r="B133" s="5"/>
      <c r="C133" s="5"/>
      <c r="D133" s="5"/>
      <c r="E133" s="5"/>
      <c r="F133" s="5"/>
      <c r="G133" s="5"/>
      <c r="H133" s="5"/>
      <c r="I133" s="5"/>
      <c r="J133" s="5"/>
    </row>
    <row r="134" spans="1:10" ht="14.1" customHeight="1" thickBot="1" x14ac:dyDescent="0.25">
      <c r="A134" s="67" t="s">
        <v>15736</v>
      </c>
      <c r="B134" s="67" t="s">
        <v>16147</v>
      </c>
      <c r="C134" s="67" t="s">
        <v>15642</v>
      </c>
      <c r="D134" s="67" t="s">
        <v>15252</v>
      </c>
      <c r="E134" s="67" t="s">
        <v>6933</v>
      </c>
      <c r="F134" s="67" t="s">
        <v>15281</v>
      </c>
      <c r="G134" s="5"/>
      <c r="H134" s="5"/>
      <c r="I134" s="5"/>
      <c r="J134" s="5"/>
    </row>
    <row r="135" spans="1:10" ht="13.5" customHeight="1" x14ac:dyDescent="0.2">
      <c r="A135" s="73">
        <v>15111510</v>
      </c>
      <c r="B135" s="64" t="str">
        <f ca="1">IFERROR(INDEX(UNSPSCDes,MATCH(INDIRECT(ADDRESS(ROW(),COLUMN()-1,4)),UNSPSCCode,0)),"")</f>
        <v>Gas licuado de petróleo</v>
      </c>
      <c r="C135" s="63" t="s">
        <v>9560</v>
      </c>
      <c r="D135" s="63">
        <v>115</v>
      </c>
      <c r="E135" s="66">
        <v>147.6</v>
      </c>
      <c r="F135" s="65">
        <f ca="1">INDIRECT(ADDRESS(ROW(),COLUMN()-2,4))*INDIRECT(ADDRESS(ROW(),COLUMN()-1,4))</f>
        <v>16974</v>
      </c>
      <c r="G135" s="5"/>
      <c r="H135" s="5"/>
      <c r="I135" s="5"/>
      <c r="J135" s="5"/>
    </row>
    <row r="136" spans="1:10" ht="14.1" customHeight="1" x14ac:dyDescent="0.2">
      <c r="A136" s="5"/>
      <c r="B136" s="5"/>
      <c r="C136" s="5"/>
      <c r="D136" s="5"/>
      <c r="E136" s="68" t="s">
        <v>12551</v>
      </c>
      <c r="F136" s="69">
        <f ca="1">SUM(Table313[MONTO TOTAL ESTIMADO])</f>
        <v>16974</v>
      </c>
      <c r="G136" s="5"/>
      <c r="H136" s="5" t="str">
        <f>C128</f>
        <v>Servicios</v>
      </c>
      <c r="I136" s="5" t="str">
        <f>E128</f>
        <v>No</v>
      </c>
      <c r="J136" s="5" t="str">
        <f>D128</f>
        <v>Compras por debajo del Umbral</v>
      </c>
    </row>
    <row r="137" spans="1:10" ht="14.1" customHeight="1" thickBot="1" x14ac:dyDescent="0.3"/>
    <row r="138" spans="1:10" ht="33.75" customHeight="1" thickBot="1" x14ac:dyDescent="0.25">
      <c r="A138" s="59" t="s">
        <v>16383</v>
      </c>
      <c r="B138" s="59" t="s">
        <v>161</v>
      </c>
      <c r="C138" s="59" t="s">
        <v>11725</v>
      </c>
      <c r="D138" s="59" t="s">
        <v>14379</v>
      </c>
      <c r="E138" s="59" t="s">
        <v>10963</v>
      </c>
      <c r="F138" s="59" t="s">
        <v>11096</v>
      </c>
      <c r="G138" s="5"/>
      <c r="H138" s="5"/>
      <c r="I138" s="5"/>
      <c r="J138" s="5"/>
    </row>
    <row r="139" spans="1:10" ht="13.5" customHeight="1" thickBot="1" x14ac:dyDescent="0.25">
      <c r="A139" s="72" t="s">
        <v>18836</v>
      </c>
      <c r="B139" s="72" t="s">
        <v>18837</v>
      </c>
      <c r="C139" s="61" t="s">
        <v>6799</v>
      </c>
      <c r="D139" s="61" t="s">
        <v>10172</v>
      </c>
      <c r="E139" s="61" t="s">
        <v>17854</v>
      </c>
      <c r="F139" s="61"/>
      <c r="G139" s="5"/>
      <c r="H139" s="5"/>
      <c r="I139" s="5"/>
      <c r="J139" s="5"/>
    </row>
    <row r="140" spans="1:10" ht="14.1" customHeight="1" thickBot="1" x14ac:dyDescent="0.25">
      <c r="A140" s="78" t="s">
        <v>14829</v>
      </c>
      <c r="B140" s="62" t="s">
        <v>8529</v>
      </c>
      <c r="C140" s="71">
        <v>45200</v>
      </c>
      <c r="D140" s="78" t="s">
        <v>9386</v>
      </c>
      <c r="E140" s="62" t="s">
        <v>13094</v>
      </c>
      <c r="F140" s="61" t="s">
        <v>3080</v>
      </c>
      <c r="G140" s="5"/>
      <c r="H140" s="5"/>
      <c r="I140" s="5"/>
      <c r="J140" s="5"/>
    </row>
    <row r="141" spans="1:10" ht="14.1" customHeight="1" thickBot="1" x14ac:dyDescent="0.25">
      <c r="A141" s="79"/>
      <c r="B141" s="62" t="s">
        <v>1786</v>
      </c>
      <c r="C141" s="60">
        <f>IF(C140="","",IF(AND(MONTH(C140)&gt;=1,MONTH(C140)&lt;=3),1,IF(AND(MONTH(C140)&gt;=4,MONTH(C140)&lt;=6),2,IF(AND(MONTH(C140)&gt;=7,MONTH(C140)&lt;=9),3,4))))</f>
        <v>4</v>
      </c>
      <c r="D141" s="79"/>
      <c r="E141" s="62" t="s">
        <v>2417</v>
      </c>
      <c r="F141" s="61" t="s">
        <v>11113</v>
      </c>
      <c r="G141" s="5"/>
      <c r="H141" s="5"/>
      <c r="I141" s="5"/>
      <c r="J141" s="5"/>
    </row>
    <row r="142" spans="1:10" ht="14.1" customHeight="1" thickBot="1" x14ac:dyDescent="0.25">
      <c r="A142" s="79"/>
      <c r="B142" s="62" t="s">
        <v>12943</v>
      </c>
      <c r="C142" s="71">
        <v>45291</v>
      </c>
      <c r="D142" s="79"/>
      <c r="E142" s="62" t="s">
        <v>3073</v>
      </c>
      <c r="F142" s="61" t="s">
        <v>11113</v>
      </c>
      <c r="G142" s="5"/>
      <c r="H142" s="5"/>
      <c r="I142" s="5"/>
      <c r="J142" s="5"/>
    </row>
    <row r="143" spans="1:10" ht="14.1" customHeight="1" thickBot="1" x14ac:dyDescent="0.25">
      <c r="A143" s="79"/>
      <c r="B143" s="62" t="s">
        <v>1786</v>
      </c>
      <c r="C143" s="60">
        <f>IF(C142="","",IF(AND(MONTH(C142)&gt;=1,MONTH(C142)&lt;=3),1,IF(AND(MONTH(C142)&gt;=4,MONTH(C142)&lt;=6),2,IF(AND(MONTH(C142)&gt;=7,MONTH(C142)&lt;=9),3,4))))</f>
        <v>4</v>
      </c>
      <c r="D143" s="79"/>
      <c r="E143" s="62" t="s">
        <v>13193</v>
      </c>
      <c r="F143" s="61" t="s">
        <v>11113</v>
      </c>
      <c r="G143" s="5"/>
      <c r="H143" s="5"/>
      <c r="I143" s="5"/>
      <c r="J143" s="5"/>
    </row>
    <row r="144" spans="1:10" ht="14.1" customHeight="1" thickBot="1" x14ac:dyDescent="0.25">
      <c r="A144" s="5"/>
      <c r="B144" s="5"/>
      <c r="C144" s="5"/>
      <c r="D144" s="5"/>
      <c r="E144" s="5"/>
      <c r="F144" s="5"/>
      <c r="G144" s="5"/>
      <c r="H144" s="5"/>
      <c r="I144" s="5"/>
      <c r="J144" s="5"/>
    </row>
    <row r="145" spans="1:10" ht="14.1" customHeight="1" thickBot="1" x14ac:dyDescent="0.25">
      <c r="A145" s="67" t="s">
        <v>15736</v>
      </c>
      <c r="B145" s="67" t="s">
        <v>16147</v>
      </c>
      <c r="C145" s="67" t="s">
        <v>15642</v>
      </c>
      <c r="D145" s="67" t="s">
        <v>15252</v>
      </c>
      <c r="E145" s="67" t="s">
        <v>6933</v>
      </c>
      <c r="F145" s="67" t="s">
        <v>15281</v>
      </c>
      <c r="G145" s="5"/>
      <c r="H145" s="5"/>
      <c r="I145" s="5"/>
      <c r="J145" s="5"/>
    </row>
    <row r="146" spans="1:10" ht="13.5" customHeight="1" x14ac:dyDescent="0.2">
      <c r="A146" s="73">
        <v>15111510</v>
      </c>
      <c r="B146" s="64" t="str">
        <f ca="1">IFERROR(INDEX(UNSPSCDes,MATCH(INDIRECT(ADDRESS(ROW(),COLUMN()-1,4)),UNSPSCCode,0)),"")</f>
        <v>Gas licuado de petróleo</v>
      </c>
      <c r="C146" s="63" t="s">
        <v>9560</v>
      </c>
      <c r="D146" s="63">
        <v>115</v>
      </c>
      <c r="E146" s="66">
        <v>147.6</v>
      </c>
      <c r="F146" s="65">
        <f ca="1">INDIRECT(ADDRESS(ROW(),COLUMN()-2,4))*INDIRECT(ADDRESS(ROW(),COLUMN()-1,4))</f>
        <v>16974</v>
      </c>
      <c r="G146" s="5"/>
      <c r="H146" s="5"/>
      <c r="I146" s="5"/>
      <c r="J146" s="5"/>
    </row>
    <row r="147" spans="1:10" ht="14.1" customHeight="1" x14ac:dyDescent="0.2">
      <c r="A147" s="5"/>
      <c r="B147" s="5"/>
      <c r="C147" s="5"/>
      <c r="D147" s="5"/>
      <c r="E147" s="68" t="s">
        <v>12551</v>
      </c>
      <c r="F147" s="69">
        <f ca="1">SUM(Table314[MONTO TOTAL ESTIMADO])</f>
        <v>16974</v>
      </c>
      <c r="G147" s="5"/>
      <c r="H147" s="5" t="str">
        <f>C139</f>
        <v>Servicios</v>
      </c>
      <c r="I147" s="5" t="str">
        <f>E139</f>
        <v>No</v>
      </c>
      <c r="J147" s="5" t="str">
        <f>D139</f>
        <v>Compras por debajo del Umbral</v>
      </c>
    </row>
    <row r="148" spans="1:10" ht="14.1" customHeight="1" thickBot="1" x14ac:dyDescent="0.3"/>
    <row r="149" spans="1:10" ht="33.75" customHeight="1" thickBot="1" x14ac:dyDescent="0.25">
      <c r="A149" s="59" t="s">
        <v>16383</v>
      </c>
      <c r="B149" s="59" t="s">
        <v>161</v>
      </c>
      <c r="C149" s="59" t="s">
        <v>11725</v>
      </c>
      <c r="D149" s="59" t="s">
        <v>14379</v>
      </c>
      <c r="E149" s="59" t="s">
        <v>10963</v>
      </c>
      <c r="F149" s="59" t="s">
        <v>11096</v>
      </c>
      <c r="G149" s="5"/>
      <c r="H149" s="5"/>
      <c r="I149" s="5"/>
      <c r="J149" s="5"/>
    </row>
    <row r="150" spans="1:10" ht="13.5" customHeight="1" thickBot="1" x14ac:dyDescent="0.25">
      <c r="A150" s="61" t="s">
        <v>18838</v>
      </c>
      <c r="B150" s="72" t="s">
        <v>18839</v>
      </c>
      <c r="C150" s="61" t="s">
        <v>17798</v>
      </c>
      <c r="D150" s="61" t="s">
        <v>10172</v>
      </c>
      <c r="E150" s="61" t="s">
        <v>8855</v>
      </c>
      <c r="F150" s="61"/>
      <c r="G150" s="5"/>
      <c r="H150" s="5"/>
      <c r="I150" s="5"/>
      <c r="J150" s="5"/>
    </row>
    <row r="151" spans="1:10" ht="14.1" customHeight="1" thickBot="1" x14ac:dyDescent="0.25">
      <c r="A151" s="78" t="s">
        <v>14829</v>
      </c>
      <c r="B151" s="62" t="s">
        <v>8529</v>
      </c>
      <c r="C151" s="71">
        <v>44927</v>
      </c>
      <c r="D151" s="78" t="s">
        <v>9386</v>
      </c>
      <c r="E151" s="62" t="s">
        <v>13094</v>
      </c>
      <c r="F151" s="61" t="s">
        <v>3080</v>
      </c>
      <c r="G151" s="5"/>
      <c r="H151" s="5"/>
      <c r="I151" s="5"/>
      <c r="J151" s="5"/>
    </row>
    <row r="152" spans="1:10" ht="14.1" customHeight="1" thickBot="1" x14ac:dyDescent="0.25">
      <c r="A152" s="79"/>
      <c r="B152" s="62" t="s">
        <v>1786</v>
      </c>
      <c r="C152" s="60">
        <f>IF(C151="","",IF(AND(MONTH(C151)&gt;=1,MONTH(C151)&lt;=3),1,IF(AND(MONTH(C151)&gt;=4,MONTH(C151)&lt;=6),2,IF(AND(MONTH(C151)&gt;=7,MONTH(C151)&lt;=9),3,4))))</f>
        <v>1</v>
      </c>
      <c r="D152" s="79"/>
      <c r="E152" s="62" t="s">
        <v>2417</v>
      </c>
      <c r="F152" s="61" t="s">
        <v>11113</v>
      </c>
      <c r="G152" s="5"/>
      <c r="H152" s="5"/>
      <c r="I152" s="5"/>
      <c r="J152" s="5"/>
    </row>
    <row r="153" spans="1:10" ht="14.1" customHeight="1" thickBot="1" x14ac:dyDescent="0.25">
      <c r="A153" s="79"/>
      <c r="B153" s="62" t="s">
        <v>12943</v>
      </c>
      <c r="C153" s="71">
        <v>45016</v>
      </c>
      <c r="D153" s="79"/>
      <c r="E153" s="62" t="s">
        <v>3073</v>
      </c>
      <c r="F153" s="61" t="s">
        <v>11113</v>
      </c>
      <c r="G153" s="5"/>
      <c r="H153" s="5"/>
      <c r="I153" s="5"/>
      <c r="J153" s="5"/>
    </row>
    <row r="154" spans="1:10" ht="14.1" customHeight="1" thickBot="1" x14ac:dyDescent="0.25">
      <c r="A154" s="79"/>
      <c r="B154" s="62" t="s">
        <v>1786</v>
      </c>
      <c r="C154" s="60">
        <f>IF(C153="","",IF(AND(MONTH(C153)&gt;=1,MONTH(C153)&lt;=3),1,IF(AND(MONTH(C153)&gt;=4,MONTH(C153)&lt;=6),2,IF(AND(MONTH(C153)&gt;=7,MONTH(C153)&lt;=9),3,4))))</f>
        <v>1</v>
      </c>
      <c r="D154" s="79"/>
      <c r="E154" s="62" t="s">
        <v>13193</v>
      </c>
      <c r="F154" s="61" t="s">
        <v>11113</v>
      </c>
      <c r="G154" s="5"/>
      <c r="H154" s="5"/>
      <c r="I154" s="5"/>
      <c r="J154" s="5"/>
    </row>
    <row r="155" spans="1:10" ht="14.1" customHeight="1" thickBot="1" x14ac:dyDescent="0.25">
      <c r="A155" s="5"/>
      <c r="B155" s="5"/>
      <c r="C155" s="5"/>
      <c r="D155" s="5"/>
      <c r="E155" s="5"/>
      <c r="F155" s="5"/>
      <c r="G155" s="5"/>
      <c r="H155" s="5"/>
      <c r="I155" s="5"/>
      <c r="J155" s="5"/>
    </row>
    <row r="156" spans="1:10" ht="14.1" customHeight="1" thickBot="1" x14ac:dyDescent="0.25">
      <c r="A156" s="67" t="s">
        <v>15736</v>
      </c>
      <c r="B156" s="67" t="s">
        <v>16147</v>
      </c>
      <c r="C156" s="67" t="s">
        <v>15642</v>
      </c>
      <c r="D156" s="67" t="s">
        <v>15252</v>
      </c>
      <c r="E156" s="67" t="s">
        <v>6933</v>
      </c>
      <c r="F156" s="67" t="s">
        <v>15281</v>
      </c>
      <c r="G156" s="5"/>
      <c r="H156" s="5"/>
      <c r="I156" s="5"/>
      <c r="J156" s="5"/>
    </row>
    <row r="157" spans="1:10" ht="13.5" customHeight="1" x14ac:dyDescent="0.2">
      <c r="A157" s="73">
        <v>15121501</v>
      </c>
      <c r="B157" s="64" t="str">
        <f t="shared" ref="B157:B164" ca="1" si="0">IFERROR(INDEX(UNSPSCDes,MATCH(INDIRECT(ADDRESS(ROW(),COLUMN()-1,4)),UNSPSCCode,0)),"")</f>
        <v>Aceite motor</v>
      </c>
      <c r="C157" s="63" t="s">
        <v>9560</v>
      </c>
      <c r="D157" s="63">
        <v>12</v>
      </c>
      <c r="E157" s="66">
        <v>400</v>
      </c>
      <c r="F157" s="65">
        <f t="shared" ref="F157:F164" ca="1" si="1">INDIRECT(ADDRESS(ROW(),COLUMN()-2,4))*INDIRECT(ADDRESS(ROW(),COLUMN()-1,4))</f>
        <v>4800</v>
      </c>
      <c r="G157" s="5"/>
      <c r="H157" s="5"/>
      <c r="I157" s="5"/>
      <c r="J157" s="5"/>
    </row>
    <row r="158" spans="1:10" ht="13.5" customHeight="1" x14ac:dyDescent="0.2">
      <c r="A158" s="73">
        <v>15121504</v>
      </c>
      <c r="B158" s="64" t="str">
        <f t="shared" ca="1" si="0"/>
        <v>Aceite hidráulico</v>
      </c>
      <c r="C158" s="63" t="s">
        <v>9560</v>
      </c>
      <c r="D158" s="63">
        <v>2</v>
      </c>
      <c r="E158" s="66">
        <v>400</v>
      </c>
      <c r="F158" s="65">
        <f t="shared" ca="1" si="1"/>
        <v>800</v>
      </c>
      <c r="G158" s="5"/>
      <c r="H158" s="5"/>
      <c r="I158" s="5"/>
      <c r="J158" s="5"/>
    </row>
    <row r="159" spans="1:10" ht="13.5" customHeight="1" x14ac:dyDescent="0.2">
      <c r="A159" s="73">
        <v>15121509</v>
      </c>
      <c r="B159" s="64" t="str">
        <f t="shared" ca="1" si="0"/>
        <v>Aceite de frenos</v>
      </c>
      <c r="C159" s="63" t="s">
        <v>9560</v>
      </c>
      <c r="D159" s="63">
        <v>4</v>
      </c>
      <c r="E159" s="66">
        <v>250</v>
      </c>
      <c r="F159" s="65">
        <f t="shared" ca="1" si="1"/>
        <v>1000</v>
      </c>
      <c r="G159" s="5"/>
      <c r="H159" s="5"/>
      <c r="I159" s="5"/>
      <c r="J159" s="5"/>
    </row>
    <row r="160" spans="1:10" ht="13.5" customHeight="1" x14ac:dyDescent="0.2">
      <c r="A160" s="73">
        <v>15121802</v>
      </c>
      <c r="B160" s="64" t="str">
        <f t="shared" ca="1" si="0"/>
        <v>Lubricante anti – corrosión</v>
      </c>
      <c r="C160" s="63" t="s">
        <v>9560</v>
      </c>
      <c r="D160" s="63">
        <v>1</v>
      </c>
      <c r="E160" s="66">
        <v>400</v>
      </c>
      <c r="F160" s="65">
        <f t="shared" ca="1" si="1"/>
        <v>400</v>
      </c>
      <c r="G160" s="5"/>
      <c r="H160" s="5"/>
      <c r="I160" s="5"/>
      <c r="J160" s="5"/>
    </row>
    <row r="161" spans="1:10" ht="13.5" customHeight="1" x14ac:dyDescent="0.2">
      <c r="A161" s="57">
        <v>15121508</v>
      </c>
      <c r="B161" s="64" t="str">
        <f t="shared" ca="1" si="0"/>
        <v>Aceite de transmisión</v>
      </c>
      <c r="C161" s="63" t="s">
        <v>9560</v>
      </c>
      <c r="D161" s="63">
        <v>1</v>
      </c>
      <c r="E161" s="66">
        <v>400</v>
      </c>
      <c r="F161" s="65">
        <f t="shared" ca="1" si="1"/>
        <v>400</v>
      </c>
      <c r="G161" s="5"/>
      <c r="H161" s="5"/>
      <c r="I161" s="5"/>
      <c r="J161" s="5"/>
    </row>
    <row r="162" spans="1:10" ht="13.5" customHeight="1" x14ac:dyDescent="0.2">
      <c r="A162" s="57">
        <v>26131604</v>
      </c>
      <c r="B162" s="64" t="str">
        <f t="shared" ca="1" si="0"/>
        <v>Filtros fijos</v>
      </c>
      <c r="C162" s="63" t="s">
        <v>1449</v>
      </c>
      <c r="D162" s="63">
        <v>37</v>
      </c>
      <c r="E162" s="66">
        <v>1000</v>
      </c>
      <c r="F162" s="65">
        <f t="shared" ca="1" si="1"/>
        <v>37000</v>
      </c>
      <c r="G162" s="5"/>
      <c r="H162" s="5"/>
      <c r="I162" s="5"/>
      <c r="J162" s="5"/>
    </row>
    <row r="163" spans="1:10" ht="13.5" customHeight="1" x14ac:dyDescent="0.2">
      <c r="A163" s="73">
        <v>15111701</v>
      </c>
      <c r="B163" s="64" t="str">
        <f t="shared" ca="1" si="0"/>
        <v>Espesantes de combustible</v>
      </c>
      <c r="C163" s="63" t="s">
        <v>16989</v>
      </c>
      <c r="D163" s="63">
        <v>2</v>
      </c>
      <c r="E163" s="66">
        <v>6000</v>
      </c>
      <c r="F163" s="65">
        <f t="shared" ca="1" si="1"/>
        <v>12000</v>
      </c>
      <c r="G163" s="5"/>
      <c r="H163" s="5"/>
      <c r="I163" s="5"/>
      <c r="J163" s="5"/>
    </row>
    <row r="164" spans="1:10" ht="13.5" customHeight="1" x14ac:dyDescent="0.2">
      <c r="A164" s="57">
        <v>25174004</v>
      </c>
      <c r="B164" s="64" t="str">
        <f t="shared" ca="1" si="0"/>
        <v>Refrigerante de motor</v>
      </c>
      <c r="C164" s="63" t="s">
        <v>9560</v>
      </c>
      <c r="D164" s="63">
        <v>4</v>
      </c>
      <c r="E164" s="66">
        <v>400</v>
      </c>
      <c r="F164" s="65">
        <f t="shared" ca="1" si="1"/>
        <v>1600</v>
      </c>
      <c r="G164" s="5"/>
      <c r="H164" s="5"/>
      <c r="I164" s="5"/>
      <c r="J164" s="5"/>
    </row>
    <row r="165" spans="1:10" ht="14.1" customHeight="1" x14ac:dyDescent="0.2">
      <c r="A165" s="5"/>
      <c r="B165" s="5"/>
      <c r="C165" s="5"/>
      <c r="D165" s="5"/>
      <c r="E165" s="68" t="s">
        <v>12551</v>
      </c>
      <c r="F165" s="69">
        <f ca="1">SUM(Table315[MONTO TOTAL ESTIMADO])</f>
        <v>58000</v>
      </c>
      <c r="G165" s="5"/>
      <c r="H165" s="5" t="str">
        <f>C150</f>
        <v>Bienes</v>
      </c>
      <c r="I165" s="5" t="str">
        <f>E150</f>
        <v>Sí</v>
      </c>
      <c r="J165" s="5" t="str">
        <f>D150</f>
        <v>Compras por debajo del Umbral</v>
      </c>
    </row>
    <row r="166" spans="1:10" ht="14.1" customHeight="1" thickBot="1" x14ac:dyDescent="0.3"/>
    <row r="167" spans="1:10" ht="33.75" customHeight="1" thickBot="1" x14ac:dyDescent="0.25">
      <c r="A167" s="59" t="s">
        <v>16383</v>
      </c>
      <c r="B167" s="59" t="s">
        <v>161</v>
      </c>
      <c r="C167" s="59" t="s">
        <v>11725</v>
      </c>
      <c r="D167" s="59" t="s">
        <v>14379</v>
      </c>
      <c r="E167" s="59" t="s">
        <v>10963</v>
      </c>
      <c r="F167" s="59" t="s">
        <v>11096</v>
      </c>
      <c r="G167" s="5"/>
      <c r="H167" s="5"/>
      <c r="I167" s="5"/>
      <c r="J167" s="5"/>
    </row>
    <row r="168" spans="1:10" ht="13.5" customHeight="1" thickBot="1" x14ac:dyDescent="0.25">
      <c r="A168" s="72" t="s">
        <v>18838</v>
      </c>
      <c r="B168" s="72" t="s">
        <v>18839</v>
      </c>
      <c r="C168" s="61" t="s">
        <v>17798</v>
      </c>
      <c r="D168" s="61" t="s">
        <v>10172</v>
      </c>
      <c r="E168" s="61" t="s">
        <v>8855</v>
      </c>
      <c r="F168" s="61"/>
      <c r="G168" s="5"/>
      <c r="H168" s="5"/>
      <c r="I168" s="5"/>
      <c r="J168" s="5"/>
    </row>
    <row r="169" spans="1:10" ht="14.1" customHeight="1" thickBot="1" x14ac:dyDescent="0.25">
      <c r="A169" s="78" t="s">
        <v>14829</v>
      </c>
      <c r="B169" s="62" t="s">
        <v>8529</v>
      </c>
      <c r="C169" s="71">
        <v>45017</v>
      </c>
      <c r="D169" s="78" t="s">
        <v>9386</v>
      </c>
      <c r="E169" s="62" t="s">
        <v>13094</v>
      </c>
      <c r="F169" s="61" t="s">
        <v>3080</v>
      </c>
      <c r="G169" s="5"/>
      <c r="H169" s="5"/>
      <c r="I169" s="5"/>
      <c r="J169" s="5"/>
    </row>
    <row r="170" spans="1:10" ht="14.1" customHeight="1" thickBot="1" x14ac:dyDescent="0.25">
      <c r="A170" s="79"/>
      <c r="B170" s="62" t="s">
        <v>1786</v>
      </c>
      <c r="C170" s="60">
        <f>IF(C169="","",IF(AND(MONTH(C169)&gt;=1,MONTH(C169)&lt;=3),1,IF(AND(MONTH(C169)&gt;=4,MONTH(C169)&lt;=6),2,IF(AND(MONTH(C169)&gt;=7,MONTH(C169)&lt;=9),3,4))))</f>
        <v>2</v>
      </c>
      <c r="D170" s="79"/>
      <c r="E170" s="62" t="s">
        <v>2417</v>
      </c>
      <c r="F170" s="61" t="s">
        <v>11113</v>
      </c>
      <c r="G170" s="5"/>
      <c r="H170" s="5"/>
      <c r="I170" s="5"/>
      <c r="J170" s="5"/>
    </row>
    <row r="171" spans="1:10" ht="14.1" customHeight="1" thickBot="1" x14ac:dyDescent="0.25">
      <c r="A171" s="79"/>
      <c r="B171" s="62" t="s">
        <v>12943</v>
      </c>
      <c r="C171" s="71">
        <v>45107</v>
      </c>
      <c r="D171" s="79"/>
      <c r="E171" s="62" t="s">
        <v>3073</v>
      </c>
      <c r="F171" s="61" t="s">
        <v>11113</v>
      </c>
      <c r="G171" s="5"/>
      <c r="H171" s="5"/>
      <c r="I171" s="5"/>
      <c r="J171" s="5"/>
    </row>
    <row r="172" spans="1:10" ht="14.1" customHeight="1" thickBot="1" x14ac:dyDescent="0.25">
      <c r="A172" s="79"/>
      <c r="B172" s="62" t="s">
        <v>1786</v>
      </c>
      <c r="C172" s="60">
        <f>IF(C171="","",IF(AND(MONTH(C171)&gt;=1,MONTH(C171)&lt;=3),1,IF(AND(MONTH(C171)&gt;=4,MONTH(C171)&lt;=6),2,IF(AND(MONTH(C171)&gt;=7,MONTH(C171)&lt;=9),3,4))))</f>
        <v>2</v>
      </c>
      <c r="D172" s="79"/>
      <c r="E172" s="62" t="s">
        <v>13193</v>
      </c>
      <c r="F172" s="61" t="s">
        <v>11113</v>
      </c>
      <c r="G172" s="5"/>
      <c r="H172" s="5"/>
      <c r="I172" s="5"/>
      <c r="J172" s="5"/>
    </row>
    <row r="173" spans="1:10" ht="14.1" customHeight="1" thickBot="1" x14ac:dyDescent="0.25">
      <c r="A173" s="5"/>
      <c r="B173" s="5"/>
      <c r="C173" s="5"/>
      <c r="D173" s="5"/>
      <c r="E173" s="5"/>
      <c r="F173" s="5"/>
      <c r="G173" s="5"/>
      <c r="H173" s="5"/>
      <c r="I173" s="5"/>
      <c r="J173" s="5"/>
    </row>
    <row r="174" spans="1:10" ht="14.1" customHeight="1" thickBot="1" x14ac:dyDescent="0.25">
      <c r="A174" s="67" t="s">
        <v>15736</v>
      </c>
      <c r="B174" s="67" t="s">
        <v>16147</v>
      </c>
      <c r="C174" s="67" t="s">
        <v>15642</v>
      </c>
      <c r="D174" s="67" t="s">
        <v>15252</v>
      </c>
      <c r="E174" s="67" t="s">
        <v>6933</v>
      </c>
      <c r="F174" s="67" t="s">
        <v>15281</v>
      </c>
      <c r="G174" s="5"/>
      <c r="H174" s="5"/>
      <c r="I174" s="5"/>
      <c r="J174" s="5"/>
    </row>
    <row r="175" spans="1:10" ht="13.5" customHeight="1" x14ac:dyDescent="0.2">
      <c r="A175" s="57">
        <v>15121501</v>
      </c>
      <c r="B175" s="64" t="str">
        <f t="shared" ref="B175:B181" ca="1" si="2">IFERROR(INDEX(UNSPSCDes,MATCH(INDIRECT(ADDRESS(ROW(),COLUMN()-1,4)),UNSPSCCode,0)),"")</f>
        <v>Aceite motor</v>
      </c>
      <c r="C175" s="63" t="s">
        <v>9560</v>
      </c>
      <c r="D175" s="63">
        <v>12</v>
      </c>
      <c r="E175" s="66">
        <v>400</v>
      </c>
      <c r="F175" s="65">
        <f t="shared" ref="F175:F181" ca="1" si="3">INDIRECT(ADDRESS(ROW(),COLUMN()-2,4))*INDIRECT(ADDRESS(ROW(),COLUMN()-1,4))</f>
        <v>4800</v>
      </c>
      <c r="G175" s="5"/>
      <c r="H175" s="5"/>
      <c r="I175" s="5"/>
      <c r="J175" s="5"/>
    </row>
    <row r="176" spans="1:10" ht="13.5" customHeight="1" x14ac:dyDescent="0.2">
      <c r="A176" s="73">
        <v>15121504</v>
      </c>
      <c r="B176" s="64" t="str">
        <f t="shared" ca="1" si="2"/>
        <v>Aceite hidráulico</v>
      </c>
      <c r="C176" s="63" t="s">
        <v>9560</v>
      </c>
      <c r="D176" s="63">
        <v>1</v>
      </c>
      <c r="E176" s="66">
        <v>400</v>
      </c>
      <c r="F176" s="65">
        <f t="shared" ca="1" si="3"/>
        <v>400</v>
      </c>
      <c r="G176" s="5"/>
      <c r="H176" s="5"/>
      <c r="I176" s="5"/>
      <c r="J176" s="5"/>
    </row>
    <row r="177" spans="1:10" ht="13.5" customHeight="1" x14ac:dyDescent="0.2">
      <c r="A177" s="73">
        <v>15121902</v>
      </c>
      <c r="B177" s="64" t="str">
        <f t="shared" ca="1" si="2"/>
        <v>Grasa</v>
      </c>
      <c r="C177" s="63" t="s">
        <v>9560</v>
      </c>
      <c r="D177" s="63">
        <v>1</v>
      </c>
      <c r="E177" s="66">
        <v>300</v>
      </c>
      <c r="F177" s="65">
        <f t="shared" ca="1" si="3"/>
        <v>300</v>
      </c>
      <c r="G177" s="5"/>
      <c r="H177" s="5"/>
      <c r="I177" s="5"/>
      <c r="J177" s="5"/>
    </row>
    <row r="178" spans="1:10" ht="13.5" customHeight="1" x14ac:dyDescent="0.2">
      <c r="A178" s="73">
        <v>26131604</v>
      </c>
      <c r="B178" s="64" t="str">
        <f t="shared" ca="1" si="2"/>
        <v>Filtros fijos</v>
      </c>
      <c r="C178" s="63" t="s">
        <v>1449</v>
      </c>
      <c r="D178" s="63">
        <v>37</v>
      </c>
      <c r="E178" s="66">
        <v>1000</v>
      </c>
      <c r="F178" s="65">
        <f t="shared" ca="1" si="3"/>
        <v>37000</v>
      </c>
      <c r="G178" s="5"/>
      <c r="H178" s="5"/>
      <c r="I178" s="5"/>
      <c r="J178" s="5"/>
    </row>
    <row r="179" spans="1:10" ht="13.5" customHeight="1" x14ac:dyDescent="0.2">
      <c r="A179" s="73">
        <v>15111701</v>
      </c>
      <c r="B179" s="64" t="str">
        <f t="shared" ca="1" si="2"/>
        <v>Espesantes de combustible</v>
      </c>
      <c r="C179" s="63" t="s">
        <v>16989</v>
      </c>
      <c r="D179" s="63">
        <v>2</v>
      </c>
      <c r="E179" s="66">
        <v>6000</v>
      </c>
      <c r="F179" s="65">
        <f t="shared" ca="1" si="3"/>
        <v>12000</v>
      </c>
      <c r="G179" s="5"/>
      <c r="H179" s="5"/>
      <c r="I179" s="5"/>
      <c r="J179" s="5"/>
    </row>
    <row r="180" spans="1:10" ht="13.5" customHeight="1" x14ac:dyDescent="0.2">
      <c r="A180" s="73">
        <v>25174004</v>
      </c>
      <c r="B180" s="64" t="str">
        <f t="shared" ca="1" si="2"/>
        <v>Refrigerante de motor</v>
      </c>
      <c r="C180" s="63" t="s">
        <v>9560</v>
      </c>
      <c r="D180" s="63">
        <v>4</v>
      </c>
      <c r="E180" s="66">
        <v>400</v>
      </c>
      <c r="F180" s="65">
        <f t="shared" ca="1" si="3"/>
        <v>1600</v>
      </c>
      <c r="G180" s="5"/>
      <c r="H180" s="5"/>
      <c r="I180" s="5"/>
      <c r="J180" s="5"/>
    </row>
    <row r="181" spans="1:10" ht="13.5" customHeight="1" x14ac:dyDescent="0.2">
      <c r="A181" s="63"/>
      <c r="B181" s="64" t="str">
        <f t="shared" ca="1" si="2"/>
        <v/>
      </c>
      <c r="C181" s="63"/>
      <c r="D181" s="63"/>
      <c r="E181" s="66"/>
      <c r="F181" s="65">
        <f t="shared" ca="1" si="3"/>
        <v>0</v>
      </c>
      <c r="G181" s="5"/>
      <c r="H181" s="5"/>
      <c r="I181" s="5"/>
      <c r="J181" s="5"/>
    </row>
    <row r="182" spans="1:10" ht="14.1" customHeight="1" x14ac:dyDescent="0.2">
      <c r="A182" s="5"/>
      <c r="B182" s="5"/>
      <c r="C182" s="5"/>
      <c r="D182" s="5"/>
      <c r="E182" s="68" t="s">
        <v>12551</v>
      </c>
      <c r="F182" s="69">
        <f ca="1">SUM(Table316[MONTO TOTAL ESTIMADO])</f>
        <v>56100</v>
      </c>
      <c r="G182" s="5"/>
      <c r="H182" s="5" t="str">
        <f>C168</f>
        <v>Bienes</v>
      </c>
      <c r="I182" s="5" t="str">
        <f>E168</f>
        <v>Sí</v>
      </c>
      <c r="J182" s="5" t="str">
        <f>D168</f>
        <v>Compras por debajo del Umbral</v>
      </c>
    </row>
    <row r="183" spans="1:10" ht="14.1" customHeight="1" thickBot="1" x14ac:dyDescent="0.3"/>
    <row r="184" spans="1:10" ht="33.75" customHeight="1" thickBot="1" x14ac:dyDescent="0.25">
      <c r="A184" s="59" t="s">
        <v>16383</v>
      </c>
      <c r="B184" s="59" t="s">
        <v>161</v>
      </c>
      <c r="C184" s="59" t="s">
        <v>11725</v>
      </c>
      <c r="D184" s="59" t="s">
        <v>14379</v>
      </c>
      <c r="E184" s="59" t="s">
        <v>10963</v>
      </c>
      <c r="F184" s="59" t="s">
        <v>11096</v>
      </c>
      <c r="G184" s="5"/>
      <c r="H184" s="5"/>
      <c r="I184" s="5"/>
      <c r="J184" s="5"/>
    </row>
    <row r="185" spans="1:10" ht="13.5" customHeight="1" thickBot="1" x14ac:dyDescent="0.25">
      <c r="A185" s="72" t="s">
        <v>18838</v>
      </c>
      <c r="B185" s="72" t="s">
        <v>18839</v>
      </c>
      <c r="C185" s="61" t="s">
        <v>17798</v>
      </c>
      <c r="D185" s="61" t="s">
        <v>10172</v>
      </c>
      <c r="E185" s="61" t="s">
        <v>8855</v>
      </c>
      <c r="F185" s="61"/>
      <c r="G185" s="5"/>
      <c r="H185" s="5"/>
      <c r="I185" s="5"/>
      <c r="J185" s="5"/>
    </row>
    <row r="186" spans="1:10" ht="14.1" customHeight="1" thickBot="1" x14ac:dyDescent="0.25">
      <c r="A186" s="78" t="s">
        <v>14829</v>
      </c>
      <c r="B186" s="62" t="s">
        <v>8529</v>
      </c>
      <c r="C186" s="71">
        <v>45108</v>
      </c>
      <c r="D186" s="78" t="s">
        <v>9386</v>
      </c>
      <c r="E186" s="62" t="s">
        <v>13094</v>
      </c>
      <c r="F186" s="61" t="s">
        <v>3080</v>
      </c>
      <c r="G186" s="5"/>
      <c r="H186" s="5"/>
      <c r="I186" s="5"/>
      <c r="J186" s="5"/>
    </row>
    <row r="187" spans="1:10" ht="14.1" customHeight="1" thickBot="1" x14ac:dyDescent="0.25">
      <c r="A187" s="79"/>
      <c r="B187" s="62" t="s">
        <v>1786</v>
      </c>
      <c r="C187" s="60">
        <f>IF(C186="","",IF(AND(MONTH(C186)&gt;=1,MONTH(C186)&lt;=3),1,IF(AND(MONTH(C186)&gt;=4,MONTH(C186)&lt;=6),2,IF(AND(MONTH(C186)&gt;=7,MONTH(C186)&lt;=9),3,4))))</f>
        <v>3</v>
      </c>
      <c r="D187" s="79"/>
      <c r="E187" s="62" t="s">
        <v>2417</v>
      </c>
      <c r="F187" s="61" t="s">
        <v>11113</v>
      </c>
      <c r="G187" s="5"/>
      <c r="H187" s="5"/>
      <c r="I187" s="5"/>
      <c r="J187" s="5"/>
    </row>
    <row r="188" spans="1:10" ht="14.1" customHeight="1" thickBot="1" x14ac:dyDescent="0.25">
      <c r="A188" s="79"/>
      <c r="B188" s="62" t="s">
        <v>12943</v>
      </c>
      <c r="C188" s="71">
        <v>45199</v>
      </c>
      <c r="D188" s="79"/>
      <c r="E188" s="62" t="s">
        <v>3073</v>
      </c>
      <c r="F188" s="61" t="s">
        <v>11113</v>
      </c>
      <c r="G188" s="5"/>
      <c r="H188" s="5"/>
      <c r="I188" s="5"/>
      <c r="J188" s="5"/>
    </row>
    <row r="189" spans="1:10" ht="14.1" customHeight="1" thickBot="1" x14ac:dyDescent="0.25">
      <c r="A189" s="79"/>
      <c r="B189" s="62" t="s">
        <v>1786</v>
      </c>
      <c r="C189" s="60">
        <f>IF(C188="","",IF(AND(MONTH(C188)&gt;=1,MONTH(C188)&lt;=3),1,IF(AND(MONTH(C188)&gt;=4,MONTH(C188)&lt;=6),2,IF(AND(MONTH(C188)&gt;=7,MONTH(C188)&lt;=9),3,4))))</f>
        <v>3</v>
      </c>
      <c r="D189" s="79"/>
      <c r="E189" s="62" t="s">
        <v>13193</v>
      </c>
      <c r="F189" s="61" t="s">
        <v>11113</v>
      </c>
      <c r="G189" s="5"/>
      <c r="H189" s="5"/>
      <c r="I189" s="5"/>
      <c r="J189" s="5"/>
    </row>
    <row r="190" spans="1:10" ht="14.1" customHeight="1" thickBot="1" x14ac:dyDescent="0.25">
      <c r="A190" s="5"/>
      <c r="B190" s="5"/>
      <c r="C190" s="5"/>
      <c r="D190" s="5"/>
      <c r="E190" s="5"/>
      <c r="F190" s="5"/>
      <c r="G190" s="5"/>
      <c r="H190" s="5"/>
      <c r="I190" s="5"/>
      <c r="J190" s="5"/>
    </row>
    <row r="191" spans="1:10" ht="14.1" customHeight="1" thickBot="1" x14ac:dyDescent="0.25">
      <c r="A191" s="67" t="s">
        <v>15736</v>
      </c>
      <c r="B191" s="67" t="s">
        <v>16147</v>
      </c>
      <c r="C191" s="67" t="s">
        <v>15642</v>
      </c>
      <c r="D191" s="67" t="s">
        <v>15252</v>
      </c>
      <c r="E191" s="67" t="s">
        <v>6933</v>
      </c>
      <c r="F191" s="67" t="s">
        <v>15281</v>
      </c>
      <c r="G191" s="5"/>
      <c r="H191" s="5"/>
      <c r="I191" s="5"/>
      <c r="J191" s="5"/>
    </row>
    <row r="192" spans="1:10" ht="13.5" customHeight="1" x14ac:dyDescent="0.2">
      <c r="A192" s="73">
        <v>15121501</v>
      </c>
      <c r="B192" s="64" t="str">
        <f ca="1">IFERROR(INDEX(UNSPSCDes,MATCH(INDIRECT(ADDRESS(ROW(),COLUMN()-1,4)),UNSPSCCode,0)),"")</f>
        <v>Aceite motor</v>
      </c>
      <c r="C192" s="63" t="s">
        <v>9560</v>
      </c>
      <c r="D192" s="63">
        <v>12</v>
      </c>
      <c r="E192" s="66">
        <v>400</v>
      </c>
      <c r="F192" s="65">
        <f ca="1">INDIRECT(ADDRESS(ROW(),COLUMN()-2,4))*INDIRECT(ADDRESS(ROW(),COLUMN()-1,4))</f>
        <v>4800</v>
      </c>
      <c r="G192" s="5"/>
      <c r="H192" s="5"/>
      <c r="I192" s="5"/>
      <c r="J192" s="5"/>
    </row>
    <row r="193" spans="1:10" ht="13.5" customHeight="1" x14ac:dyDescent="0.2">
      <c r="A193" s="73">
        <v>15121504</v>
      </c>
      <c r="B193" s="64" t="str">
        <f ca="1">IFERROR(INDEX(UNSPSCDes,MATCH(INDIRECT(ADDRESS(ROW(),COLUMN()-1,4)),UNSPSCCode,0)),"")</f>
        <v>Aceite hidráulico</v>
      </c>
      <c r="C193" s="63" t="s">
        <v>9560</v>
      </c>
      <c r="D193" s="63">
        <v>1</v>
      </c>
      <c r="E193" s="66">
        <v>400</v>
      </c>
      <c r="F193" s="65">
        <f ca="1">INDIRECT(ADDRESS(ROW(),COLUMN()-2,4))*INDIRECT(ADDRESS(ROW(),COLUMN()-1,4))</f>
        <v>400</v>
      </c>
      <c r="G193" s="5"/>
      <c r="H193" s="5"/>
      <c r="I193" s="5"/>
      <c r="J193" s="5"/>
    </row>
    <row r="194" spans="1:10" ht="13.5" customHeight="1" x14ac:dyDescent="0.2">
      <c r="A194" s="57">
        <v>26131604</v>
      </c>
      <c r="B194" s="64" t="str">
        <f ca="1">IFERROR(INDEX(UNSPSCDes,MATCH(INDIRECT(ADDRESS(ROW(),COLUMN()-1,4)),UNSPSCCode,0)),"")</f>
        <v>Filtros fijos</v>
      </c>
      <c r="C194" s="63" t="s">
        <v>1449</v>
      </c>
      <c r="D194" s="63">
        <v>36</v>
      </c>
      <c r="E194" s="66">
        <v>1000</v>
      </c>
      <c r="F194" s="65">
        <f ca="1">INDIRECT(ADDRESS(ROW(),COLUMN()-2,4))*INDIRECT(ADDRESS(ROW(),COLUMN()-1,4))</f>
        <v>36000</v>
      </c>
      <c r="G194" s="5"/>
      <c r="H194" s="5"/>
      <c r="I194" s="5"/>
      <c r="J194" s="5"/>
    </row>
    <row r="195" spans="1:10" ht="13.5" customHeight="1" x14ac:dyDescent="0.2">
      <c r="A195" s="73">
        <v>15111701</v>
      </c>
      <c r="B195" s="64" t="str">
        <f ca="1">IFERROR(INDEX(UNSPSCDes,MATCH(INDIRECT(ADDRESS(ROW(),COLUMN()-1,4)),UNSPSCCode,0)),"")</f>
        <v>Espesantes de combustible</v>
      </c>
      <c r="C195" s="63" t="s">
        <v>16989</v>
      </c>
      <c r="D195" s="63">
        <v>2</v>
      </c>
      <c r="E195" s="66">
        <v>6000</v>
      </c>
      <c r="F195" s="65">
        <f ca="1">INDIRECT(ADDRESS(ROW(),COLUMN()-2,4))*INDIRECT(ADDRESS(ROW(),COLUMN()-1,4))</f>
        <v>12000</v>
      </c>
      <c r="G195" s="5"/>
      <c r="H195" s="5"/>
      <c r="I195" s="5"/>
      <c r="J195" s="5"/>
    </row>
    <row r="196" spans="1:10" ht="13.5" customHeight="1" x14ac:dyDescent="0.2">
      <c r="A196" s="73">
        <v>25174004</v>
      </c>
      <c r="B196" s="64" t="str">
        <f ca="1">IFERROR(INDEX(UNSPSCDes,MATCH(INDIRECT(ADDRESS(ROW(),COLUMN()-1,4)),UNSPSCCode,0)),"")</f>
        <v>Refrigerante de motor</v>
      </c>
      <c r="C196" s="63" t="s">
        <v>9560</v>
      </c>
      <c r="D196" s="63">
        <v>4</v>
      </c>
      <c r="E196" s="66">
        <v>400</v>
      </c>
      <c r="F196" s="65">
        <f ca="1">INDIRECT(ADDRESS(ROW(),COLUMN()-2,4))*INDIRECT(ADDRESS(ROW(),COLUMN()-1,4))</f>
        <v>1600</v>
      </c>
      <c r="G196" s="5"/>
      <c r="H196" s="5"/>
      <c r="I196" s="5"/>
      <c r="J196" s="5"/>
    </row>
    <row r="197" spans="1:10" ht="14.1" customHeight="1" x14ac:dyDescent="0.2">
      <c r="A197" s="5"/>
      <c r="B197" s="5"/>
      <c r="C197" s="5"/>
      <c r="D197" s="5"/>
      <c r="E197" s="68" t="s">
        <v>12551</v>
      </c>
      <c r="F197" s="69">
        <f ca="1">SUM(Table317[MONTO TOTAL ESTIMADO])</f>
        <v>54800</v>
      </c>
      <c r="G197" s="5"/>
      <c r="H197" s="5" t="str">
        <f>C185</f>
        <v>Bienes</v>
      </c>
      <c r="I197" s="5" t="str">
        <f>E185</f>
        <v>Sí</v>
      </c>
      <c r="J197" s="5" t="str">
        <f>D185</f>
        <v>Compras por debajo del Umbral</v>
      </c>
    </row>
    <row r="198" spans="1:10" ht="14.1" customHeight="1" thickBot="1" x14ac:dyDescent="0.3"/>
    <row r="199" spans="1:10" ht="33.75" customHeight="1" thickBot="1" x14ac:dyDescent="0.25">
      <c r="A199" s="59" t="s">
        <v>16383</v>
      </c>
      <c r="B199" s="59" t="s">
        <v>161</v>
      </c>
      <c r="C199" s="59" t="s">
        <v>11725</v>
      </c>
      <c r="D199" s="59" t="s">
        <v>14379</v>
      </c>
      <c r="E199" s="59" t="s">
        <v>10963</v>
      </c>
      <c r="F199" s="59" t="s">
        <v>11096</v>
      </c>
      <c r="G199" s="5"/>
      <c r="H199" s="5"/>
      <c r="I199" s="5"/>
      <c r="J199" s="5"/>
    </row>
    <row r="200" spans="1:10" ht="13.5" customHeight="1" thickBot="1" x14ac:dyDescent="0.25">
      <c r="A200" s="72" t="s">
        <v>18838</v>
      </c>
      <c r="B200" s="72" t="s">
        <v>18839</v>
      </c>
      <c r="C200" s="61" t="s">
        <v>17798</v>
      </c>
      <c r="D200" s="61" t="s">
        <v>10172</v>
      </c>
      <c r="E200" s="61" t="s">
        <v>8855</v>
      </c>
      <c r="F200" s="61"/>
      <c r="G200" s="5"/>
      <c r="H200" s="5"/>
      <c r="I200" s="5"/>
      <c r="J200" s="5"/>
    </row>
    <row r="201" spans="1:10" ht="14.1" customHeight="1" thickBot="1" x14ac:dyDescent="0.25">
      <c r="A201" s="78" t="s">
        <v>14829</v>
      </c>
      <c r="B201" s="62" t="s">
        <v>8529</v>
      </c>
      <c r="C201" s="71">
        <v>45200</v>
      </c>
      <c r="D201" s="78" t="s">
        <v>9386</v>
      </c>
      <c r="E201" s="62" t="s">
        <v>13094</v>
      </c>
      <c r="F201" s="61" t="s">
        <v>3080</v>
      </c>
      <c r="G201" s="5"/>
      <c r="H201" s="5"/>
      <c r="I201" s="5"/>
      <c r="J201" s="5"/>
    </row>
    <row r="202" spans="1:10" ht="14.1" customHeight="1" thickBot="1" x14ac:dyDescent="0.25">
      <c r="A202" s="79"/>
      <c r="B202" s="62" t="s">
        <v>1786</v>
      </c>
      <c r="C202" s="60">
        <f>IF(C201="","",IF(AND(MONTH(C201)&gt;=1,MONTH(C201)&lt;=3),1,IF(AND(MONTH(C201)&gt;=4,MONTH(C201)&lt;=6),2,IF(AND(MONTH(C201)&gt;=7,MONTH(C201)&lt;=9),3,4))))</f>
        <v>4</v>
      </c>
      <c r="D202" s="79"/>
      <c r="E202" s="62" t="s">
        <v>2417</v>
      </c>
      <c r="F202" s="61" t="s">
        <v>11113</v>
      </c>
      <c r="G202" s="5"/>
      <c r="H202" s="5"/>
      <c r="I202" s="5"/>
      <c r="J202" s="5"/>
    </row>
    <row r="203" spans="1:10" ht="14.1" customHeight="1" thickBot="1" x14ac:dyDescent="0.25">
      <c r="A203" s="79"/>
      <c r="B203" s="62" t="s">
        <v>12943</v>
      </c>
      <c r="C203" s="71">
        <v>45291</v>
      </c>
      <c r="D203" s="79"/>
      <c r="E203" s="62" t="s">
        <v>3073</v>
      </c>
      <c r="F203" s="61" t="s">
        <v>11113</v>
      </c>
      <c r="G203" s="5"/>
      <c r="H203" s="5"/>
      <c r="I203" s="5"/>
      <c r="J203" s="5"/>
    </row>
    <row r="204" spans="1:10" ht="14.1" customHeight="1" thickBot="1" x14ac:dyDescent="0.25">
      <c r="A204" s="79"/>
      <c r="B204" s="62" t="s">
        <v>1786</v>
      </c>
      <c r="C204" s="60">
        <f>IF(C203="","",IF(AND(MONTH(C203)&gt;=1,MONTH(C203)&lt;=3),1,IF(AND(MONTH(C203)&gt;=4,MONTH(C203)&lt;=6),2,IF(AND(MONTH(C203)&gt;=7,MONTH(C203)&lt;=9),3,4))))</f>
        <v>4</v>
      </c>
      <c r="D204" s="79"/>
      <c r="E204" s="62" t="s">
        <v>13193</v>
      </c>
      <c r="F204" s="61" t="s">
        <v>11113</v>
      </c>
      <c r="G204" s="5"/>
      <c r="H204" s="5"/>
      <c r="I204" s="5"/>
      <c r="J204" s="5"/>
    </row>
    <row r="205" spans="1:10" ht="14.1" customHeight="1" thickBot="1" x14ac:dyDescent="0.25">
      <c r="A205" s="5"/>
      <c r="B205" s="5"/>
      <c r="C205" s="5"/>
      <c r="D205" s="5"/>
      <c r="E205" s="5"/>
      <c r="F205" s="5"/>
      <c r="G205" s="5"/>
      <c r="H205" s="5"/>
      <c r="I205" s="5"/>
      <c r="J205" s="5"/>
    </row>
    <row r="206" spans="1:10" ht="14.1" customHeight="1" thickBot="1" x14ac:dyDescent="0.25">
      <c r="A206" s="67" t="s">
        <v>15736</v>
      </c>
      <c r="B206" s="67" t="s">
        <v>16147</v>
      </c>
      <c r="C206" s="67" t="s">
        <v>15642</v>
      </c>
      <c r="D206" s="67" t="s">
        <v>15252</v>
      </c>
      <c r="E206" s="67" t="s">
        <v>6933</v>
      </c>
      <c r="F206" s="67" t="s">
        <v>15281</v>
      </c>
      <c r="G206" s="5"/>
      <c r="H206" s="5"/>
      <c r="I206" s="5"/>
      <c r="J206" s="5"/>
    </row>
    <row r="207" spans="1:10" ht="13.5" customHeight="1" x14ac:dyDescent="0.2">
      <c r="A207" s="73">
        <v>15121501</v>
      </c>
      <c r="B207" s="64" t="str">
        <f ca="1">IFERROR(INDEX(UNSPSCDes,MATCH(INDIRECT(ADDRESS(ROW(),COLUMN()-1,4)),UNSPSCCode,0)),"")</f>
        <v>Aceite motor</v>
      </c>
      <c r="C207" s="63" t="s">
        <v>9560</v>
      </c>
      <c r="D207" s="63">
        <v>12</v>
      </c>
      <c r="E207" s="66">
        <v>400</v>
      </c>
      <c r="F207" s="65">
        <f ca="1">INDIRECT(ADDRESS(ROW(),COLUMN()-2,4))*INDIRECT(ADDRESS(ROW(),COLUMN()-1,4))</f>
        <v>4800</v>
      </c>
      <c r="G207" s="5"/>
      <c r="H207" s="5"/>
      <c r="I207" s="5"/>
      <c r="J207" s="5"/>
    </row>
    <row r="208" spans="1:10" ht="13.5" customHeight="1" x14ac:dyDescent="0.2">
      <c r="A208" s="73">
        <v>15121504</v>
      </c>
      <c r="B208" s="64" t="str">
        <f ca="1">IFERROR(INDEX(UNSPSCDes,MATCH(INDIRECT(ADDRESS(ROW(),COLUMN()-1,4)),UNSPSCCode,0)),"")</f>
        <v>Aceite hidráulico</v>
      </c>
      <c r="C208" s="63" t="s">
        <v>9560</v>
      </c>
      <c r="D208" s="63">
        <v>2</v>
      </c>
      <c r="E208" s="66">
        <v>400</v>
      </c>
      <c r="F208" s="65">
        <f ca="1">INDIRECT(ADDRESS(ROW(),COLUMN()-2,4))*INDIRECT(ADDRESS(ROW(),COLUMN()-1,4))</f>
        <v>800</v>
      </c>
      <c r="G208" s="5"/>
      <c r="H208" s="5"/>
      <c r="I208" s="5"/>
      <c r="J208" s="5"/>
    </row>
    <row r="209" spans="1:10" ht="13.5" customHeight="1" x14ac:dyDescent="0.2">
      <c r="A209" s="73">
        <v>26131604</v>
      </c>
      <c r="B209" s="64" t="str">
        <f ca="1">IFERROR(INDEX(UNSPSCDes,MATCH(INDIRECT(ADDRESS(ROW(),COLUMN()-1,4)),UNSPSCCode,0)),"")</f>
        <v>Filtros fijos</v>
      </c>
      <c r="C209" s="63" t="s">
        <v>1449</v>
      </c>
      <c r="D209" s="63">
        <v>37</v>
      </c>
      <c r="E209" s="66">
        <v>1000</v>
      </c>
      <c r="F209" s="65">
        <f ca="1">INDIRECT(ADDRESS(ROW(),COLUMN()-2,4))*INDIRECT(ADDRESS(ROW(),COLUMN()-1,4))</f>
        <v>37000</v>
      </c>
      <c r="G209" s="5"/>
      <c r="H209" s="5"/>
      <c r="I209" s="5"/>
      <c r="J209" s="5"/>
    </row>
    <row r="210" spans="1:10" ht="13.5" customHeight="1" x14ac:dyDescent="0.2">
      <c r="A210" s="73">
        <v>15111701</v>
      </c>
      <c r="B210" s="64" t="str">
        <f ca="1">IFERROR(INDEX(UNSPSCDes,MATCH(INDIRECT(ADDRESS(ROW(),COLUMN()-1,4)),UNSPSCCode,0)),"")</f>
        <v>Espesantes de combustible</v>
      </c>
      <c r="C210" s="63" t="s">
        <v>16989</v>
      </c>
      <c r="D210" s="63">
        <v>2</v>
      </c>
      <c r="E210" s="66">
        <v>6000</v>
      </c>
      <c r="F210" s="65">
        <f ca="1">INDIRECT(ADDRESS(ROW(),COLUMN()-2,4))*INDIRECT(ADDRESS(ROW(),COLUMN()-1,4))</f>
        <v>12000</v>
      </c>
      <c r="G210" s="5"/>
      <c r="H210" s="5"/>
      <c r="I210" s="5"/>
      <c r="J210" s="5"/>
    </row>
    <row r="211" spans="1:10" ht="14.1" customHeight="1" x14ac:dyDescent="0.2">
      <c r="A211" s="5"/>
      <c r="B211" s="5"/>
      <c r="C211" s="5"/>
      <c r="D211" s="5"/>
      <c r="E211" s="68" t="s">
        <v>12551</v>
      </c>
      <c r="F211" s="69">
        <f ca="1">SUM(Table318[MONTO TOTAL ESTIMADO])</f>
        <v>54600</v>
      </c>
      <c r="G211" s="5"/>
      <c r="H211" s="5" t="str">
        <f>C200</f>
        <v>Bienes</v>
      </c>
      <c r="I211" s="5" t="str">
        <f>E200</f>
        <v>Sí</v>
      </c>
      <c r="J211" s="5" t="str">
        <f>D200</f>
        <v>Compras por debajo del Umbral</v>
      </c>
    </row>
    <row r="212" spans="1:10" ht="14.1" customHeight="1" thickBot="1" x14ac:dyDescent="0.3"/>
    <row r="213" spans="1:10" ht="33.75" customHeight="1" thickBot="1" x14ac:dyDescent="0.25">
      <c r="A213" s="59" t="s">
        <v>16383</v>
      </c>
      <c r="B213" s="59" t="s">
        <v>161</v>
      </c>
      <c r="C213" s="59" t="s">
        <v>11725</v>
      </c>
      <c r="D213" s="59" t="s">
        <v>14379</v>
      </c>
      <c r="E213" s="59" t="s">
        <v>10963</v>
      </c>
      <c r="F213" s="59" t="s">
        <v>11096</v>
      </c>
      <c r="G213" s="5"/>
      <c r="H213" s="5"/>
      <c r="I213" s="5"/>
      <c r="J213" s="5"/>
    </row>
    <row r="214" spans="1:10" ht="13.5" customHeight="1" thickBot="1" x14ac:dyDescent="0.25">
      <c r="A214" s="72" t="s">
        <v>18840</v>
      </c>
      <c r="B214" s="72" t="s">
        <v>18841</v>
      </c>
      <c r="C214" s="61" t="s">
        <v>17798</v>
      </c>
      <c r="D214" s="61" t="s">
        <v>10172</v>
      </c>
      <c r="E214" s="61" t="s">
        <v>8855</v>
      </c>
      <c r="F214" s="61"/>
      <c r="G214" s="5"/>
      <c r="H214" s="5"/>
      <c r="I214" s="5"/>
      <c r="J214" s="5"/>
    </row>
    <row r="215" spans="1:10" ht="14.1" customHeight="1" thickBot="1" x14ac:dyDescent="0.25">
      <c r="A215" s="78" t="s">
        <v>14829</v>
      </c>
      <c r="B215" s="62" t="s">
        <v>8529</v>
      </c>
      <c r="C215" s="71">
        <v>44927</v>
      </c>
      <c r="D215" s="78" t="s">
        <v>9386</v>
      </c>
      <c r="E215" s="62" t="s">
        <v>13094</v>
      </c>
      <c r="F215" s="61" t="s">
        <v>3080</v>
      </c>
      <c r="G215" s="5"/>
      <c r="H215" s="5"/>
      <c r="I215" s="5"/>
      <c r="J215" s="5"/>
    </row>
    <row r="216" spans="1:10" ht="14.1" customHeight="1" thickBot="1" x14ac:dyDescent="0.25">
      <c r="A216" s="79"/>
      <c r="B216" s="62" t="s">
        <v>1786</v>
      </c>
      <c r="C216" s="60">
        <f>IF(C215="","",IF(AND(MONTH(C215)&gt;=1,MONTH(C215)&lt;=3),1,IF(AND(MONTH(C215)&gt;=4,MONTH(C215)&lt;=6),2,IF(AND(MONTH(C215)&gt;=7,MONTH(C215)&lt;=9),3,4))))</f>
        <v>1</v>
      </c>
      <c r="D216" s="79"/>
      <c r="E216" s="62" t="s">
        <v>2417</v>
      </c>
      <c r="F216" s="61" t="s">
        <v>11113</v>
      </c>
      <c r="G216" s="5"/>
      <c r="H216" s="5"/>
      <c r="I216" s="5"/>
      <c r="J216" s="5"/>
    </row>
    <row r="217" spans="1:10" ht="14.1" customHeight="1" thickBot="1" x14ac:dyDescent="0.25">
      <c r="A217" s="79"/>
      <c r="B217" s="62" t="s">
        <v>12943</v>
      </c>
      <c r="C217" s="71">
        <v>45016</v>
      </c>
      <c r="D217" s="79"/>
      <c r="E217" s="62" t="s">
        <v>3073</v>
      </c>
      <c r="F217" s="61" t="s">
        <v>11113</v>
      </c>
      <c r="G217" s="5"/>
      <c r="H217" s="5"/>
      <c r="I217" s="5"/>
      <c r="J217" s="5"/>
    </row>
    <row r="218" spans="1:10" ht="14.1" customHeight="1" thickBot="1" x14ac:dyDescent="0.25">
      <c r="A218" s="79"/>
      <c r="B218" s="62" t="s">
        <v>1786</v>
      </c>
      <c r="C218" s="60">
        <f>IF(C217="","",IF(AND(MONTH(C217)&gt;=1,MONTH(C217)&lt;=3),1,IF(AND(MONTH(C217)&gt;=4,MONTH(C217)&lt;=6),2,IF(AND(MONTH(C217)&gt;=7,MONTH(C217)&lt;=9),3,4))))</f>
        <v>1</v>
      </c>
      <c r="D218" s="79"/>
      <c r="E218" s="62" t="s">
        <v>13193</v>
      </c>
      <c r="F218" s="61" t="s">
        <v>11113</v>
      </c>
      <c r="G218" s="5"/>
      <c r="H218" s="5"/>
      <c r="I218" s="5"/>
      <c r="J218" s="5"/>
    </row>
    <row r="219" spans="1:10" ht="14.1" customHeight="1" thickBot="1" x14ac:dyDescent="0.25">
      <c r="A219" s="5"/>
      <c r="B219" s="5"/>
      <c r="C219" s="5"/>
      <c r="D219" s="5"/>
      <c r="E219" s="5"/>
      <c r="F219" s="5"/>
      <c r="G219" s="5"/>
      <c r="H219" s="5"/>
      <c r="I219" s="5"/>
      <c r="J219" s="5"/>
    </row>
    <row r="220" spans="1:10" ht="14.1" customHeight="1" thickBot="1" x14ac:dyDescent="0.25">
      <c r="A220" s="67" t="s">
        <v>15736</v>
      </c>
      <c r="B220" s="67" t="s">
        <v>16147</v>
      </c>
      <c r="C220" s="67" t="s">
        <v>15642</v>
      </c>
      <c r="D220" s="67" t="s">
        <v>15252</v>
      </c>
      <c r="E220" s="67" t="s">
        <v>6933</v>
      </c>
      <c r="F220" s="67" t="s">
        <v>15281</v>
      </c>
      <c r="G220" s="5"/>
      <c r="H220" s="5"/>
      <c r="I220" s="5"/>
      <c r="J220" s="5"/>
    </row>
    <row r="221" spans="1:10" ht="13.5" customHeight="1" x14ac:dyDescent="0.2">
      <c r="A221" s="73">
        <v>31211505</v>
      </c>
      <c r="B221" s="64" t="str">
        <f t="shared" ref="B221:B226" ca="1" si="4">IFERROR(INDEX(UNSPSCDes,MATCH(INDIRECT(ADDRESS(ROW(),COLUMN()-1,4)),UNSPSCCode,0)),"")</f>
        <v>Pinturas de aceite</v>
      </c>
      <c r="C221" s="63" t="s">
        <v>9560</v>
      </c>
      <c r="D221" s="63">
        <v>8</v>
      </c>
      <c r="E221" s="66">
        <v>2000</v>
      </c>
      <c r="F221" s="65">
        <f t="shared" ref="F221:F226" ca="1" si="5">INDIRECT(ADDRESS(ROW(),COLUMN()-2,4))*INDIRECT(ADDRESS(ROW(),COLUMN()-1,4))</f>
        <v>16000</v>
      </c>
      <c r="G221" s="5"/>
      <c r="H221" s="5"/>
      <c r="I221" s="5"/>
      <c r="J221" s="5"/>
    </row>
    <row r="222" spans="1:10" ht="13.5" customHeight="1" x14ac:dyDescent="0.2">
      <c r="A222" s="73">
        <v>31211502</v>
      </c>
      <c r="B222" s="64" t="str">
        <f t="shared" ca="1" si="4"/>
        <v>Pinturas de agua</v>
      </c>
      <c r="C222" s="63" t="s">
        <v>9560</v>
      </c>
      <c r="D222" s="63">
        <v>13</v>
      </c>
      <c r="E222" s="66">
        <v>2000</v>
      </c>
      <c r="F222" s="65">
        <f t="shared" ca="1" si="5"/>
        <v>26000</v>
      </c>
      <c r="G222" s="5"/>
      <c r="H222" s="5"/>
      <c r="I222" s="5"/>
      <c r="J222" s="5"/>
    </row>
    <row r="223" spans="1:10" ht="13.5" customHeight="1" x14ac:dyDescent="0.2">
      <c r="A223" s="73">
        <v>31211904</v>
      </c>
      <c r="B223" s="64" t="str">
        <f t="shared" ca="1" si="4"/>
        <v>Brochas</v>
      </c>
      <c r="C223" s="63" t="s">
        <v>1449</v>
      </c>
      <c r="D223" s="63">
        <v>6</v>
      </c>
      <c r="E223" s="66">
        <v>150</v>
      </c>
      <c r="F223" s="65">
        <f t="shared" ca="1" si="5"/>
        <v>900</v>
      </c>
      <c r="G223" s="5"/>
      <c r="H223" s="5"/>
      <c r="I223" s="5"/>
      <c r="J223" s="5"/>
    </row>
    <row r="224" spans="1:10" ht="13.5" customHeight="1" x14ac:dyDescent="0.2">
      <c r="A224" s="73">
        <v>31211906</v>
      </c>
      <c r="B224" s="64" t="str">
        <f t="shared" ca="1" si="4"/>
        <v>Rodillos de pintar</v>
      </c>
      <c r="C224" s="63" t="s">
        <v>1449</v>
      </c>
      <c r="D224" s="63">
        <v>6</v>
      </c>
      <c r="E224" s="66">
        <v>400</v>
      </c>
      <c r="F224" s="65">
        <f t="shared" ca="1" si="5"/>
        <v>2400</v>
      </c>
      <c r="G224" s="5"/>
      <c r="H224" s="5"/>
      <c r="I224" s="5"/>
      <c r="J224" s="5"/>
    </row>
    <row r="225" spans="1:10" ht="13.5" customHeight="1" x14ac:dyDescent="0.2">
      <c r="A225" s="73">
        <v>31211909</v>
      </c>
      <c r="B225" s="64" t="str">
        <f t="shared" ca="1" si="4"/>
        <v>Bandejas de pintura</v>
      </c>
      <c r="C225" s="63" t="s">
        <v>1449</v>
      </c>
      <c r="D225" s="63">
        <v>3</v>
      </c>
      <c r="E225" s="66">
        <v>200</v>
      </c>
      <c r="F225" s="65">
        <f t="shared" ca="1" si="5"/>
        <v>600</v>
      </c>
      <c r="G225" s="5"/>
      <c r="H225" s="5"/>
      <c r="I225" s="5"/>
      <c r="J225" s="5"/>
    </row>
    <row r="226" spans="1:10" ht="13.5" customHeight="1" x14ac:dyDescent="0.2">
      <c r="A226" s="73">
        <v>31211707</v>
      </c>
      <c r="B226" s="64" t="str">
        <f t="shared" ca="1" si="4"/>
        <v>Barnices</v>
      </c>
      <c r="C226" s="63" t="s">
        <v>9560</v>
      </c>
      <c r="D226" s="63">
        <v>2</v>
      </c>
      <c r="E226" s="66">
        <v>3000</v>
      </c>
      <c r="F226" s="65">
        <f t="shared" ca="1" si="5"/>
        <v>6000</v>
      </c>
      <c r="G226" s="5"/>
      <c r="H226" s="5"/>
      <c r="I226" s="5"/>
      <c r="J226" s="5"/>
    </row>
    <row r="227" spans="1:10" ht="14.1" customHeight="1" x14ac:dyDescent="0.2">
      <c r="A227" s="5"/>
      <c r="B227" s="5"/>
      <c r="C227" s="5"/>
      <c r="D227" s="5"/>
      <c r="E227" s="68" t="s">
        <v>12551</v>
      </c>
      <c r="F227" s="69">
        <f ca="1">SUM(Table319[MONTO TOTAL ESTIMADO])</f>
        <v>51900</v>
      </c>
      <c r="G227" s="5"/>
      <c r="H227" s="5" t="str">
        <f>C214</f>
        <v>Bienes</v>
      </c>
      <c r="I227" s="5" t="str">
        <f>E214</f>
        <v>Sí</v>
      </c>
      <c r="J227" s="5" t="str">
        <f>D214</f>
        <v>Compras por debajo del Umbral</v>
      </c>
    </row>
    <row r="228" spans="1:10" ht="14.1" customHeight="1" thickBot="1" x14ac:dyDescent="0.3"/>
    <row r="229" spans="1:10" ht="33.75" customHeight="1" thickBot="1" x14ac:dyDescent="0.25">
      <c r="A229" s="59" t="s">
        <v>16383</v>
      </c>
      <c r="B229" s="59" t="s">
        <v>161</v>
      </c>
      <c r="C229" s="59" t="s">
        <v>11725</v>
      </c>
      <c r="D229" s="59" t="s">
        <v>14379</v>
      </c>
      <c r="E229" s="59" t="s">
        <v>10963</v>
      </c>
      <c r="F229" s="59" t="s">
        <v>11096</v>
      </c>
      <c r="G229" s="5"/>
      <c r="H229" s="5"/>
      <c r="I229" s="5"/>
      <c r="J229" s="5"/>
    </row>
    <row r="230" spans="1:10" ht="13.5" customHeight="1" thickBot="1" x14ac:dyDescent="0.25">
      <c r="A230" s="72" t="s">
        <v>18840</v>
      </c>
      <c r="B230" s="72" t="s">
        <v>18841</v>
      </c>
      <c r="C230" s="61" t="s">
        <v>17798</v>
      </c>
      <c r="D230" s="61" t="s">
        <v>10172</v>
      </c>
      <c r="E230" s="61" t="s">
        <v>8855</v>
      </c>
      <c r="F230" s="61"/>
      <c r="G230" s="5"/>
      <c r="H230" s="5"/>
      <c r="I230" s="5"/>
      <c r="J230" s="5"/>
    </row>
    <row r="231" spans="1:10" ht="14.1" customHeight="1" thickBot="1" x14ac:dyDescent="0.25">
      <c r="A231" s="78" t="s">
        <v>14829</v>
      </c>
      <c r="B231" s="62" t="s">
        <v>8529</v>
      </c>
      <c r="C231" s="71">
        <v>45017</v>
      </c>
      <c r="D231" s="78" t="s">
        <v>9386</v>
      </c>
      <c r="E231" s="62" t="s">
        <v>13094</v>
      </c>
      <c r="F231" s="61" t="s">
        <v>3080</v>
      </c>
      <c r="G231" s="5"/>
      <c r="H231" s="5"/>
      <c r="I231" s="5"/>
      <c r="J231" s="5"/>
    </row>
    <row r="232" spans="1:10" ht="14.1" customHeight="1" thickBot="1" x14ac:dyDescent="0.25">
      <c r="A232" s="79"/>
      <c r="B232" s="62" t="s">
        <v>1786</v>
      </c>
      <c r="C232" s="60">
        <f>IF(C231="","",IF(AND(MONTH(C231)&gt;=1,MONTH(C231)&lt;=3),1,IF(AND(MONTH(C231)&gt;=4,MONTH(C231)&lt;=6),2,IF(AND(MONTH(C231)&gt;=7,MONTH(C231)&lt;=9),3,4))))</f>
        <v>2</v>
      </c>
      <c r="D232" s="79"/>
      <c r="E232" s="62" t="s">
        <v>2417</v>
      </c>
      <c r="F232" s="61" t="s">
        <v>11113</v>
      </c>
      <c r="G232" s="5"/>
      <c r="H232" s="5"/>
      <c r="I232" s="5"/>
      <c r="J232" s="5"/>
    </row>
    <row r="233" spans="1:10" ht="14.1" customHeight="1" thickBot="1" x14ac:dyDescent="0.25">
      <c r="A233" s="79"/>
      <c r="B233" s="62" t="s">
        <v>12943</v>
      </c>
      <c r="C233" s="71">
        <v>45107</v>
      </c>
      <c r="D233" s="79"/>
      <c r="E233" s="62" t="s">
        <v>3073</v>
      </c>
      <c r="F233" s="61" t="s">
        <v>11113</v>
      </c>
      <c r="G233" s="5"/>
      <c r="H233" s="5"/>
      <c r="I233" s="5"/>
      <c r="J233" s="5"/>
    </row>
    <row r="234" spans="1:10" ht="14.1" customHeight="1" thickBot="1" x14ac:dyDescent="0.25">
      <c r="A234" s="79"/>
      <c r="B234" s="62" t="s">
        <v>1786</v>
      </c>
      <c r="C234" s="60">
        <f>IF(C233="","",IF(AND(MONTH(C233)&gt;=1,MONTH(C233)&lt;=3),1,IF(AND(MONTH(C233)&gt;=4,MONTH(C233)&lt;=6),2,IF(AND(MONTH(C233)&gt;=7,MONTH(C233)&lt;=9),3,4))))</f>
        <v>2</v>
      </c>
      <c r="D234" s="79"/>
      <c r="E234" s="62" t="s">
        <v>13193</v>
      </c>
      <c r="F234" s="61" t="s">
        <v>11113</v>
      </c>
      <c r="G234" s="5"/>
      <c r="H234" s="5"/>
      <c r="I234" s="5"/>
      <c r="J234" s="5"/>
    </row>
    <row r="235" spans="1:10" ht="14.1" customHeight="1" thickBot="1" x14ac:dyDescent="0.25">
      <c r="A235" s="5"/>
      <c r="B235" s="5"/>
      <c r="C235" s="5"/>
      <c r="D235" s="5"/>
      <c r="E235" s="5"/>
      <c r="F235" s="5"/>
      <c r="G235" s="5"/>
      <c r="H235" s="5"/>
      <c r="I235" s="5"/>
      <c r="J235" s="5"/>
    </row>
    <row r="236" spans="1:10" ht="14.1" customHeight="1" thickBot="1" x14ac:dyDescent="0.25">
      <c r="A236" s="67" t="s">
        <v>15736</v>
      </c>
      <c r="B236" s="67" t="s">
        <v>16147</v>
      </c>
      <c r="C236" s="67" t="s">
        <v>15642</v>
      </c>
      <c r="D236" s="67" t="s">
        <v>15252</v>
      </c>
      <c r="E236" s="67" t="s">
        <v>6933</v>
      </c>
      <c r="F236" s="67" t="s">
        <v>15281</v>
      </c>
      <c r="G236" s="5"/>
      <c r="H236" s="5"/>
      <c r="I236" s="5"/>
      <c r="J236" s="5"/>
    </row>
    <row r="237" spans="1:10" ht="13.5" customHeight="1" x14ac:dyDescent="0.2">
      <c r="A237" s="73">
        <v>31211505</v>
      </c>
      <c r="B237" s="64" t="str">
        <f t="shared" ref="B237:B242" ca="1" si="6">IFERROR(INDEX(UNSPSCDes,MATCH(INDIRECT(ADDRESS(ROW(),COLUMN()-1,4)),UNSPSCCode,0)),"")</f>
        <v>Pinturas de aceite</v>
      </c>
      <c r="C237" s="63" t="s">
        <v>9560</v>
      </c>
      <c r="D237" s="63">
        <v>7</v>
      </c>
      <c r="E237" s="66">
        <v>2000</v>
      </c>
      <c r="F237" s="65">
        <f t="shared" ref="F237:F242" ca="1" si="7">INDIRECT(ADDRESS(ROW(),COLUMN()-2,4))*INDIRECT(ADDRESS(ROW(),COLUMN()-1,4))</f>
        <v>14000</v>
      </c>
      <c r="G237" s="5"/>
      <c r="H237" s="5"/>
      <c r="I237" s="5"/>
      <c r="J237" s="5"/>
    </row>
    <row r="238" spans="1:10" ht="13.5" customHeight="1" x14ac:dyDescent="0.2">
      <c r="A238" s="73">
        <v>31211502</v>
      </c>
      <c r="B238" s="64" t="str">
        <f t="shared" ca="1" si="6"/>
        <v>Pinturas de agua</v>
      </c>
      <c r="C238" s="63" t="s">
        <v>9560</v>
      </c>
      <c r="D238" s="63">
        <v>14</v>
      </c>
      <c r="E238" s="66">
        <v>2000</v>
      </c>
      <c r="F238" s="65">
        <f t="shared" ca="1" si="7"/>
        <v>28000</v>
      </c>
      <c r="G238" s="5"/>
      <c r="H238" s="5"/>
      <c r="I238" s="5"/>
      <c r="J238" s="5"/>
    </row>
    <row r="239" spans="1:10" ht="13.5" customHeight="1" x14ac:dyDescent="0.2">
      <c r="A239" s="73">
        <v>31211904</v>
      </c>
      <c r="B239" s="64" t="str">
        <f t="shared" ca="1" si="6"/>
        <v>Brochas</v>
      </c>
      <c r="C239" s="63" t="s">
        <v>1449</v>
      </c>
      <c r="D239" s="63">
        <v>6</v>
      </c>
      <c r="E239" s="66">
        <v>150</v>
      </c>
      <c r="F239" s="65">
        <f t="shared" ca="1" si="7"/>
        <v>900</v>
      </c>
      <c r="G239" s="5"/>
      <c r="H239" s="5"/>
      <c r="I239" s="5"/>
      <c r="J239" s="5"/>
    </row>
    <row r="240" spans="1:10" ht="13.5" customHeight="1" x14ac:dyDescent="0.2">
      <c r="A240" s="73">
        <v>31211906</v>
      </c>
      <c r="B240" s="64" t="str">
        <f t="shared" ca="1" si="6"/>
        <v>Rodillos de pintar</v>
      </c>
      <c r="C240" s="63" t="s">
        <v>1449</v>
      </c>
      <c r="D240" s="63">
        <v>3</v>
      </c>
      <c r="E240" s="66">
        <v>400</v>
      </c>
      <c r="F240" s="65">
        <f t="shared" ca="1" si="7"/>
        <v>1200</v>
      </c>
      <c r="G240" s="5"/>
      <c r="H240" s="5"/>
      <c r="I240" s="5"/>
      <c r="J240" s="5"/>
    </row>
    <row r="241" spans="1:10" ht="13.5" customHeight="1" x14ac:dyDescent="0.2">
      <c r="A241" s="73">
        <v>31211909</v>
      </c>
      <c r="B241" s="64" t="str">
        <f t="shared" ca="1" si="6"/>
        <v>Bandejas de pintura</v>
      </c>
      <c r="C241" s="63" t="s">
        <v>1449</v>
      </c>
      <c r="D241" s="63">
        <v>1</v>
      </c>
      <c r="E241" s="66">
        <v>200</v>
      </c>
      <c r="F241" s="65">
        <f t="shared" ca="1" si="7"/>
        <v>200</v>
      </c>
      <c r="G241" s="5"/>
      <c r="H241" s="5"/>
      <c r="I241" s="5"/>
      <c r="J241" s="5"/>
    </row>
    <row r="242" spans="1:10" ht="13.5" customHeight="1" x14ac:dyDescent="0.2">
      <c r="A242" s="73">
        <v>31211707</v>
      </c>
      <c r="B242" s="64" t="str">
        <f t="shared" ca="1" si="6"/>
        <v>Barnices</v>
      </c>
      <c r="C242" s="63" t="s">
        <v>9560</v>
      </c>
      <c r="D242" s="63">
        <v>2</v>
      </c>
      <c r="E242" s="66">
        <v>3000</v>
      </c>
      <c r="F242" s="65">
        <f t="shared" ca="1" si="7"/>
        <v>6000</v>
      </c>
      <c r="G242" s="5"/>
      <c r="H242" s="5"/>
      <c r="I242" s="5"/>
      <c r="J242" s="5"/>
    </row>
    <row r="243" spans="1:10" ht="14.1" customHeight="1" x14ac:dyDescent="0.2">
      <c r="A243" s="5"/>
      <c r="B243" s="5"/>
      <c r="C243" s="5"/>
      <c r="D243" s="5"/>
      <c r="E243" s="68" t="s">
        <v>12551</v>
      </c>
      <c r="F243" s="69">
        <f ca="1">SUM(Table320[MONTO TOTAL ESTIMADO])</f>
        <v>50300</v>
      </c>
      <c r="G243" s="5"/>
      <c r="H243" s="5" t="str">
        <f>C230</f>
        <v>Bienes</v>
      </c>
      <c r="I243" s="5" t="str">
        <f>E230</f>
        <v>Sí</v>
      </c>
      <c r="J243" s="5" t="str">
        <f>D230</f>
        <v>Compras por debajo del Umbral</v>
      </c>
    </row>
    <row r="244" spans="1:10" ht="14.1" customHeight="1" thickBot="1" x14ac:dyDescent="0.3"/>
    <row r="245" spans="1:10" ht="33.75" customHeight="1" thickBot="1" x14ac:dyDescent="0.25">
      <c r="A245" s="59" t="s">
        <v>16383</v>
      </c>
      <c r="B245" s="59" t="s">
        <v>161</v>
      </c>
      <c r="C245" s="59" t="s">
        <v>11725</v>
      </c>
      <c r="D245" s="59" t="s">
        <v>14379</v>
      </c>
      <c r="E245" s="59" t="s">
        <v>10963</v>
      </c>
      <c r="F245" s="59" t="s">
        <v>11096</v>
      </c>
      <c r="G245" s="5"/>
      <c r="H245" s="5"/>
      <c r="I245" s="5"/>
      <c r="J245" s="5"/>
    </row>
    <row r="246" spans="1:10" ht="13.5" customHeight="1" thickBot="1" x14ac:dyDescent="0.25">
      <c r="A246" s="72" t="s">
        <v>18840</v>
      </c>
      <c r="B246" s="72" t="s">
        <v>18841</v>
      </c>
      <c r="C246" s="61" t="s">
        <v>17798</v>
      </c>
      <c r="D246" s="61" t="s">
        <v>10172</v>
      </c>
      <c r="E246" s="61" t="s">
        <v>8855</v>
      </c>
      <c r="F246" s="61"/>
      <c r="G246" s="5"/>
      <c r="H246" s="5"/>
      <c r="I246" s="5"/>
      <c r="J246" s="5"/>
    </row>
    <row r="247" spans="1:10" ht="14.1" customHeight="1" thickBot="1" x14ac:dyDescent="0.25">
      <c r="A247" s="78" t="s">
        <v>14829</v>
      </c>
      <c r="B247" s="62" t="s">
        <v>8529</v>
      </c>
      <c r="C247" s="71">
        <v>45108</v>
      </c>
      <c r="D247" s="78" t="s">
        <v>9386</v>
      </c>
      <c r="E247" s="62" t="s">
        <v>13094</v>
      </c>
      <c r="F247" s="61" t="s">
        <v>3080</v>
      </c>
      <c r="G247" s="5"/>
      <c r="H247" s="5"/>
      <c r="I247" s="5"/>
      <c r="J247" s="5"/>
    </row>
    <row r="248" spans="1:10" ht="14.1" customHeight="1" thickBot="1" x14ac:dyDescent="0.25">
      <c r="A248" s="79"/>
      <c r="B248" s="62" t="s">
        <v>1786</v>
      </c>
      <c r="C248" s="60">
        <f>IF(C247="","",IF(AND(MONTH(C247)&gt;=1,MONTH(C247)&lt;=3),1,IF(AND(MONTH(C247)&gt;=4,MONTH(C247)&lt;=6),2,IF(AND(MONTH(C247)&gt;=7,MONTH(C247)&lt;=9),3,4))))</f>
        <v>3</v>
      </c>
      <c r="D248" s="79"/>
      <c r="E248" s="62" t="s">
        <v>2417</v>
      </c>
      <c r="F248" s="61" t="s">
        <v>11113</v>
      </c>
      <c r="G248" s="5"/>
      <c r="H248" s="5"/>
      <c r="I248" s="5"/>
      <c r="J248" s="5"/>
    </row>
    <row r="249" spans="1:10" ht="14.1" customHeight="1" thickBot="1" x14ac:dyDescent="0.25">
      <c r="A249" s="79"/>
      <c r="B249" s="62" t="s">
        <v>12943</v>
      </c>
      <c r="C249" s="71">
        <v>45199</v>
      </c>
      <c r="D249" s="79"/>
      <c r="E249" s="62" t="s">
        <v>3073</v>
      </c>
      <c r="F249" s="61" t="s">
        <v>11113</v>
      </c>
      <c r="G249" s="5"/>
      <c r="H249" s="5"/>
      <c r="I249" s="5"/>
      <c r="J249" s="5"/>
    </row>
    <row r="250" spans="1:10" ht="14.1" customHeight="1" thickBot="1" x14ac:dyDescent="0.25">
      <c r="A250" s="79"/>
      <c r="B250" s="62" t="s">
        <v>1786</v>
      </c>
      <c r="C250" s="60">
        <f>IF(C249="","",IF(AND(MONTH(C249)&gt;=1,MONTH(C249)&lt;=3),1,IF(AND(MONTH(C249)&gt;=4,MONTH(C249)&lt;=6),2,IF(AND(MONTH(C249)&gt;=7,MONTH(C249)&lt;=9),3,4))))</f>
        <v>3</v>
      </c>
      <c r="D250" s="79"/>
      <c r="E250" s="62" t="s">
        <v>13193</v>
      </c>
      <c r="F250" s="61" t="s">
        <v>11113</v>
      </c>
      <c r="G250" s="5"/>
      <c r="H250" s="5"/>
      <c r="I250" s="5"/>
      <c r="J250" s="5"/>
    </row>
    <row r="251" spans="1:10" ht="14.1" customHeight="1" thickBot="1" x14ac:dyDescent="0.25">
      <c r="A251" s="5"/>
      <c r="B251" s="5"/>
      <c r="C251" s="5"/>
      <c r="D251" s="5"/>
      <c r="E251" s="5"/>
      <c r="F251" s="5"/>
      <c r="G251" s="5"/>
      <c r="H251" s="5"/>
      <c r="I251" s="5"/>
      <c r="J251" s="5"/>
    </row>
    <row r="252" spans="1:10" ht="14.1" customHeight="1" thickBot="1" x14ac:dyDescent="0.25">
      <c r="A252" s="67" t="s">
        <v>15736</v>
      </c>
      <c r="B252" s="67" t="s">
        <v>16147</v>
      </c>
      <c r="C252" s="67" t="s">
        <v>15642</v>
      </c>
      <c r="D252" s="67" t="s">
        <v>15252</v>
      </c>
      <c r="E252" s="67" t="s">
        <v>6933</v>
      </c>
      <c r="F252" s="67" t="s">
        <v>15281</v>
      </c>
      <c r="G252" s="5"/>
      <c r="H252" s="5"/>
      <c r="I252" s="5"/>
      <c r="J252" s="5"/>
    </row>
    <row r="253" spans="1:10" ht="13.5" customHeight="1" x14ac:dyDescent="0.2">
      <c r="A253" s="73">
        <v>31211502</v>
      </c>
      <c r="B253" s="64" t="str">
        <f ca="1">IFERROR(INDEX(UNSPSCDes,MATCH(INDIRECT(ADDRESS(ROW(),COLUMN()-1,4)),UNSPSCCode,0)),"")</f>
        <v>Pinturas de agua</v>
      </c>
      <c r="C253" s="63" t="s">
        <v>9560</v>
      </c>
      <c r="D253" s="63">
        <v>1</v>
      </c>
      <c r="E253" s="66">
        <v>2000</v>
      </c>
      <c r="F253" s="65">
        <f ca="1">INDIRECT(ADDRESS(ROW(),COLUMN()-2,4))*INDIRECT(ADDRESS(ROW(),COLUMN()-1,4))</f>
        <v>2000</v>
      </c>
      <c r="G253" s="5"/>
      <c r="H253" s="5"/>
      <c r="I253" s="5"/>
      <c r="J253" s="5"/>
    </row>
    <row r="254" spans="1:10" ht="13.5" customHeight="1" x14ac:dyDescent="0.2">
      <c r="A254" s="73">
        <v>31211904</v>
      </c>
      <c r="B254" s="64" t="str">
        <f ca="1">IFERROR(INDEX(UNSPSCDes,MATCH(INDIRECT(ADDRESS(ROW(),COLUMN()-1,4)),UNSPSCCode,0)),"")</f>
        <v>Brochas</v>
      </c>
      <c r="C254" s="63" t="s">
        <v>1449</v>
      </c>
      <c r="D254" s="63">
        <v>1</v>
      </c>
      <c r="E254" s="66">
        <v>150</v>
      </c>
      <c r="F254" s="65">
        <f ca="1">INDIRECT(ADDRESS(ROW(),COLUMN()-2,4))*INDIRECT(ADDRESS(ROW(),COLUMN()-1,4))</f>
        <v>150</v>
      </c>
      <c r="G254" s="5"/>
      <c r="H254" s="5"/>
      <c r="I254" s="5"/>
      <c r="J254" s="5"/>
    </row>
    <row r="255" spans="1:10" ht="13.5" customHeight="1" x14ac:dyDescent="0.2">
      <c r="A255" s="73">
        <v>31211906</v>
      </c>
      <c r="B255" s="64" t="str">
        <f ca="1">IFERROR(INDEX(UNSPSCDes,MATCH(INDIRECT(ADDRESS(ROW(),COLUMN()-1,4)),UNSPSCCode,0)),"")</f>
        <v>Rodillos de pintar</v>
      </c>
      <c r="C255" s="63" t="s">
        <v>1449</v>
      </c>
      <c r="D255" s="63">
        <v>1</v>
      </c>
      <c r="E255" s="66">
        <v>400</v>
      </c>
      <c r="F255" s="65">
        <f ca="1">INDIRECT(ADDRESS(ROW(),COLUMN()-2,4))*INDIRECT(ADDRESS(ROW(),COLUMN()-1,4))</f>
        <v>400</v>
      </c>
      <c r="G255" s="5"/>
      <c r="H255" s="5"/>
      <c r="I255" s="5"/>
      <c r="J255" s="5"/>
    </row>
    <row r="256" spans="1:10" ht="13.5" customHeight="1" x14ac:dyDescent="0.2">
      <c r="A256" s="73">
        <v>31211909</v>
      </c>
      <c r="B256" s="64" t="str">
        <f ca="1">IFERROR(INDEX(UNSPSCDes,MATCH(INDIRECT(ADDRESS(ROW(),COLUMN()-1,4)),UNSPSCCode,0)),"")</f>
        <v>Bandejas de pintura</v>
      </c>
      <c r="C256" s="63" t="s">
        <v>1449</v>
      </c>
      <c r="D256" s="63">
        <v>1</v>
      </c>
      <c r="E256" s="66">
        <v>200</v>
      </c>
      <c r="F256" s="65">
        <f ca="1">INDIRECT(ADDRESS(ROW(),COLUMN()-2,4))*INDIRECT(ADDRESS(ROW(),COLUMN()-1,4))</f>
        <v>200</v>
      </c>
      <c r="G256" s="5"/>
      <c r="H256" s="5"/>
      <c r="I256" s="5"/>
      <c r="J256" s="5"/>
    </row>
    <row r="257" spans="1:10" ht="13.5" customHeight="1" x14ac:dyDescent="0.2">
      <c r="A257" s="73">
        <v>31211707</v>
      </c>
      <c r="B257" s="64" t="str">
        <f ca="1">IFERROR(INDEX(UNSPSCDes,MATCH(INDIRECT(ADDRESS(ROW(),COLUMN()-1,4)),UNSPSCCode,0)),"")</f>
        <v>Barnices</v>
      </c>
      <c r="C257" s="63" t="s">
        <v>9560</v>
      </c>
      <c r="D257" s="63">
        <v>1</v>
      </c>
      <c r="E257" s="66">
        <v>3000</v>
      </c>
      <c r="F257" s="65">
        <f ca="1">INDIRECT(ADDRESS(ROW(),COLUMN()-2,4))*INDIRECT(ADDRESS(ROW(),COLUMN()-1,4))</f>
        <v>3000</v>
      </c>
      <c r="G257" s="5"/>
      <c r="H257" s="5"/>
      <c r="I257" s="5"/>
      <c r="J257" s="5"/>
    </row>
    <row r="258" spans="1:10" ht="14.1" customHeight="1" x14ac:dyDescent="0.2">
      <c r="A258" s="5"/>
      <c r="B258" s="5"/>
      <c r="C258" s="5"/>
      <c r="D258" s="5"/>
      <c r="E258" s="68" t="s">
        <v>12551</v>
      </c>
      <c r="F258" s="69">
        <f ca="1">SUM(Table321[MONTO TOTAL ESTIMADO])</f>
        <v>5750</v>
      </c>
      <c r="G258" s="5"/>
      <c r="H258" s="5" t="str">
        <f>C246</f>
        <v>Bienes</v>
      </c>
      <c r="I258" s="5" t="str">
        <f>E246</f>
        <v>Sí</v>
      </c>
      <c r="J258" s="5" t="str">
        <f>D246</f>
        <v>Compras por debajo del Umbral</v>
      </c>
    </row>
    <row r="259" spans="1:10" ht="14.1" customHeight="1" thickBot="1" x14ac:dyDescent="0.3"/>
    <row r="260" spans="1:10" ht="33.75" customHeight="1" thickBot="1" x14ac:dyDescent="0.25">
      <c r="A260" s="59" t="s">
        <v>16383</v>
      </c>
      <c r="B260" s="59" t="s">
        <v>161</v>
      </c>
      <c r="C260" s="59" t="s">
        <v>11725</v>
      </c>
      <c r="D260" s="59" t="s">
        <v>14379</v>
      </c>
      <c r="E260" s="59" t="s">
        <v>10963</v>
      </c>
      <c r="F260" s="59" t="s">
        <v>11096</v>
      </c>
      <c r="G260" s="5"/>
      <c r="H260" s="5"/>
      <c r="I260" s="5"/>
      <c r="J260" s="5"/>
    </row>
    <row r="261" spans="1:10" ht="13.5" customHeight="1" thickBot="1" x14ac:dyDescent="0.25">
      <c r="A261" s="72" t="s">
        <v>18840</v>
      </c>
      <c r="B261" s="72" t="s">
        <v>18841</v>
      </c>
      <c r="C261" s="61" t="s">
        <v>17798</v>
      </c>
      <c r="D261" s="61" t="s">
        <v>10172</v>
      </c>
      <c r="E261" s="61" t="s">
        <v>8855</v>
      </c>
      <c r="F261" s="61"/>
      <c r="G261" s="5"/>
      <c r="H261" s="5"/>
      <c r="I261" s="5"/>
      <c r="J261" s="5"/>
    </row>
    <row r="262" spans="1:10" ht="14.1" customHeight="1" thickBot="1" x14ac:dyDescent="0.25">
      <c r="A262" s="78" t="s">
        <v>14829</v>
      </c>
      <c r="B262" s="62" t="s">
        <v>8529</v>
      </c>
      <c r="C262" s="71">
        <v>45200</v>
      </c>
      <c r="D262" s="78" t="s">
        <v>9386</v>
      </c>
      <c r="E262" s="62" t="s">
        <v>13094</v>
      </c>
      <c r="F262" s="61" t="s">
        <v>3080</v>
      </c>
      <c r="G262" s="5"/>
      <c r="H262" s="5"/>
      <c r="I262" s="5"/>
      <c r="J262" s="5"/>
    </row>
    <row r="263" spans="1:10" ht="14.1" customHeight="1" thickBot="1" x14ac:dyDescent="0.25">
      <c r="A263" s="79"/>
      <c r="B263" s="62" t="s">
        <v>1786</v>
      </c>
      <c r="C263" s="60">
        <f>IF(C262="","",IF(AND(MONTH(C262)&gt;=1,MONTH(C262)&lt;=3),1,IF(AND(MONTH(C262)&gt;=4,MONTH(C262)&lt;=6),2,IF(AND(MONTH(C262)&gt;=7,MONTH(C262)&lt;=9),3,4))))</f>
        <v>4</v>
      </c>
      <c r="D263" s="79"/>
      <c r="E263" s="62" t="s">
        <v>2417</v>
      </c>
      <c r="F263" s="61" t="s">
        <v>11113</v>
      </c>
      <c r="G263" s="5"/>
      <c r="H263" s="5"/>
      <c r="I263" s="5"/>
      <c r="J263" s="5"/>
    </row>
    <row r="264" spans="1:10" ht="14.1" customHeight="1" thickBot="1" x14ac:dyDescent="0.25">
      <c r="A264" s="79"/>
      <c r="B264" s="62" t="s">
        <v>12943</v>
      </c>
      <c r="C264" s="71">
        <v>45291</v>
      </c>
      <c r="D264" s="79"/>
      <c r="E264" s="62" t="s">
        <v>3073</v>
      </c>
      <c r="F264" s="61" t="s">
        <v>11113</v>
      </c>
      <c r="G264" s="5"/>
      <c r="H264" s="5"/>
      <c r="I264" s="5"/>
      <c r="J264" s="5"/>
    </row>
    <row r="265" spans="1:10" ht="14.1" customHeight="1" thickBot="1" x14ac:dyDescent="0.25">
      <c r="A265" s="79"/>
      <c r="B265" s="62" t="s">
        <v>1786</v>
      </c>
      <c r="C265" s="60">
        <f>IF(C264="","",IF(AND(MONTH(C264)&gt;=1,MONTH(C264)&lt;=3),1,IF(AND(MONTH(C264)&gt;=4,MONTH(C264)&lt;=6),2,IF(AND(MONTH(C264)&gt;=7,MONTH(C264)&lt;=9),3,4))))</f>
        <v>4</v>
      </c>
      <c r="D265" s="79"/>
      <c r="E265" s="62" t="s">
        <v>13193</v>
      </c>
      <c r="F265" s="61" t="s">
        <v>11113</v>
      </c>
      <c r="G265" s="5"/>
      <c r="H265" s="5"/>
      <c r="I265" s="5"/>
      <c r="J265" s="5"/>
    </row>
    <row r="266" spans="1:10" ht="14.1" customHeight="1" thickBot="1" x14ac:dyDescent="0.25">
      <c r="A266" s="5"/>
      <c r="B266" s="5"/>
      <c r="C266" s="5"/>
      <c r="D266" s="5"/>
      <c r="E266" s="5"/>
      <c r="F266" s="5"/>
      <c r="G266" s="5"/>
      <c r="H266" s="5"/>
      <c r="I266" s="5"/>
      <c r="J266" s="5"/>
    </row>
    <row r="267" spans="1:10" ht="14.1" customHeight="1" thickBot="1" x14ac:dyDescent="0.25">
      <c r="A267" s="67" t="s">
        <v>15736</v>
      </c>
      <c r="B267" s="67" t="s">
        <v>16147</v>
      </c>
      <c r="C267" s="67" t="s">
        <v>15642</v>
      </c>
      <c r="D267" s="67" t="s">
        <v>15252</v>
      </c>
      <c r="E267" s="67" t="s">
        <v>6933</v>
      </c>
      <c r="F267" s="67" t="s">
        <v>15281</v>
      </c>
      <c r="G267" s="5"/>
      <c r="H267" s="5"/>
      <c r="I267" s="5"/>
      <c r="J267" s="5"/>
    </row>
    <row r="268" spans="1:10" ht="13.5" customHeight="1" x14ac:dyDescent="0.2">
      <c r="A268" s="73">
        <v>31211502</v>
      </c>
      <c r="B268" s="64" t="str">
        <f ca="1">IFERROR(INDEX(UNSPSCDes,MATCH(INDIRECT(ADDRESS(ROW(),COLUMN()-1,4)),UNSPSCCode,0)),"")</f>
        <v>Pinturas de agua</v>
      </c>
      <c r="C268" s="63" t="s">
        <v>9560</v>
      </c>
      <c r="D268" s="63">
        <v>1</v>
      </c>
      <c r="E268" s="66">
        <v>2000</v>
      </c>
      <c r="F268" s="65">
        <f ca="1">INDIRECT(ADDRESS(ROW(),COLUMN()-2,4))*INDIRECT(ADDRESS(ROW(),COLUMN()-1,4))</f>
        <v>2000</v>
      </c>
      <c r="G268" s="5"/>
      <c r="H268" s="5"/>
      <c r="I268" s="5"/>
      <c r="J268" s="5"/>
    </row>
    <row r="269" spans="1:10" ht="13.5" customHeight="1" x14ac:dyDescent="0.2">
      <c r="A269" s="73">
        <v>31211904</v>
      </c>
      <c r="B269" s="64" t="str">
        <f ca="1">IFERROR(INDEX(UNSPSCDes,MATCH(INDIRECT(ADDRESS(ROW(),COLUMN()-1,4)),UNSPSCCode,0)),"")</f>
        <v>Brochas</v>
      </c>
      <c r="C269" s="63" t="s">
        <v>1449</v>
      </c>
      <c r="D269" s="63">
        <v>1</v>
      </c>
      <c r="E269" s="66">
        <v>150</v>
      </c>
      <c r="F269" s="65">
        <f ca="1">INDIRECT(ADDRESS(ROW(),COLUMN()-2,4))*INDIRECT(ADDRESS(ROW(),COLUMN()-1,4))</f>
        <v>150</v>
      </c>
      <c r="G269" s="5"/>
      <c r="H269" s="5"/>
      <c r="I269" s="5"/>
      <c r="J269" s="5"/>
    </row>
    <row r="270" spans="1:10" ht="13.5" customHeight="1" x14ac:dyDescent="0.2">
      <c r="A270" s="73">
        <v>31211906</v>
      </c>
      <c r="B270" s="64" t="str">
        <f ca="1">IFERROR(INDEX(UNSPSCDes,MATCH(INDIRECT(ADDRESS(ROW(),COLUMN()-1,4)),UNSPSCCode,0)),"")</f>
        <v>Rodillos de pintar</v>
      </c>
      <c r="C270" s="63" t="s">
        <v>1449</v>
      </c>
      <c r="D270" s="63">
        <v>2</v>
      </c>
      <c r="E270" s="66">
        <v>400</v>
      </c>
      <c r="F270" s="65">
        <f ca="1">INDIRECT(ADDRESS(ROW(),COLUMN()-2,4))*INDIRECT(ADDRESS(ROW(),COLUMN()-1,4))</f>
        <v>800</v>
      </c>
      <c r="G270" s="5"/>
      <c r="H270" s="5"/>
      <c r="I270" s="5"/>
      <c r="J270" s="5"/>
    </row>
    <row r="271" spans="1:10" ht="13.5" customHeight="1" x14ac:dyDescent="0.2">
      <c r="A271" s="73">
        <v>31211909</v>
      </c>
      <c r="B271" s="64" t="str">
        <f ca="1">IFERROR(INDEX(UNSPSCDes,MATCH(INDIRECT(ADDRESS(ROW(),COLUMN()-1,4)),UNSPSCCode,0)),"")</f>
        <v>Bandejas de pintura</v>
      </c>
      <c r="C271" s="63" t="s">
        <v>1449</v>
      </c>
      <c r="D271" s="63">
        <v>1</v>
      </c>
      <c r="E271" s="66">
        <v>200</v>
      </c>
      <c r="F271" s="65">
        <f ca="1">INDIRECT(ADDRESS(ROW(),COLUMN()-2,4))*INDIRECT(ADDRESS(ROW(),COLUMN()-1,4))</f>
        <v>200</v>
      </c>
      <c r="G271" s="5"/>
      <c r="H271" s="5"/>
      <c r="I271" s="5"/>
      <c r="J271" s="5"/>
    </row>
    <row r="272" spans="1:10" ht="13.5" customHeight="1" x14ac:dyDescent="0.2">
      <c r="A272" s="73">
        <v>31211707</v>
      </c>
      <c r="B272" s="64" t="str">
        <f ca="1">IFERROR(INDEX(UNSPSCDes,MATCH(INDIRECT(ADDRESS(ROW(),COLUMN()-1,4)),UNSPSCCode,0)),"")</f>
        <v>Barnices</v>
      </c>
      <c r="C272" s="63" t="s">
        <v>9560</v>
      </c>
      <c r="D272" s="63">
        <v>1</v>
      </c>
      <c r="E272" s="66">
        <v>3000</v>
      </c>
      <c r="F272" s="65">
        <f ca="1">INDIRECT(ADDRESS(ROW(),COLUMN()-2,4))*INDIRECT(ADDRESS(ROW(),COLUMN()-1,4))</f>
        <v>3000</v>
      </c>
      <c r="G272" s="5"/>
      <c r="H272" s="5"/>
      <c r="I272" s="5"/>
      <c r="J272" s="5"/>
    </row>
    <row r="273" spans="1:10" ht="14.1" customHeight="1" x14ac:dyDescent="0.2">
      <c r="A273" s="5"/>
      <c r="B273" s="5"/>
      <c r="C273" s="5"/>
      <c r="D273" s="5"/>
      <c r="E273" s="68" t="s">
        <v>12551</v>
      </c>
      <c r="F273" s="69">
        <f ca="1">SUM(Table322[MONTO TOTAL ESTIMADO])</f>
        <v>6150</v>
      </c>
      <c r="G273" s="5"/>
      <c r="H273" s="5" t="str">
        <f>C261</f>
        <v>Bienes</v>
      </c>
      <c r="I273" s="5" t="str">
        <f>E261</f>
        <v>Sí</v>
      </c>
      <c r="J273" s="5" t="str">
        <f>D261</f>
        <v>Compras por debajo del Umbral</v>
      </c>
    </row>
    <row r="274" spans="1:10" ht="14.1" customHeight="1" thickBot="1" x14ac:dyDescent="0.3"/>
    <row r="275" spans="1:10" ht="33.75" customHeight="1" thickBot="1" x14ac:dyDescent="0.25">
      <c r="A275" s="59" t="s">
        <v>16383</v>
      </c>
      <c r="B275" s="59" t="s">
        <v>161</v>
      </c>
      <c r="C275" s="59" t="s">
        <v>11725</v>
      </c>
      <c r="D275" s="59" t="s">
        <v>14379</v>
      </c>
      <c r="E275" s="59" t="s">
        <v>10963</v>
      </c>
      <c r="F275" s="59" t="s">
        <v>11096</v>
      </c>
      <c r="G275" s="5"/>
      <c r="H275" s="5"/>
      <c r="I275" s="5"/>
      <c r="J275" s="5"/>
    </row>
    <row r="276" spans="1:10" ht="13.5" customHeight="1" thickBot="1" x14ac:dyDescent="0.25">
      <c r="A276" s="72" t="s">
        <v>18842</v>
      </c>
      <c r="B276" s="72" t="s">
        <v>18843</v>
      </c>
      <c r="C276" s="61" t="s">
        <v>17798</v>
      </c>
      <c r="D276" s="61" t="s">
        <v>17483</v>
      </c>
      <c r="E276" s="61" t="s">
        <v>8855</v>
      </c>
      <c r="F276" s="61"/>
      <c r="G276" s="5"/>
      <c r="H276" s="5"/>
      <c r="I276" s="5"/>
      <c r="J276" s="5"/>
    </row>
    <row r="277" spans="1:10" ht="14.1" customHeight="1" thickBot="1" x14ac:dyDescent="0.25">
      <c r="A277" s="78" t="s">
        <v>14829</v>
      </c>
      <c r="B277" s="62" t="s">
        <v>8529</v>
      </c>
      <c r="C277" s="71">
        <v>44927</v>
      </c>
      <c r="D277" s="78" t="s">
        <v>9386</v>
      </c>
      <c r="E277" s="62" t="s">
        <v>13094</v>
      </c>
      <c r="F277" s="61" t="s">
        <v>3080</v>
      </c>
      <c r="G277" s="5"/>
      <c r="H277" s="5"/>
      <c r="I277" s="5"/>
      <c r="J277" s="5"/>
    </row>
    <row r="278" spans="1:10" ht="14.1" customHeight="1" thickBot="1" x14ac:dyDescent="0.25">
      <c r="A278" s="79"/>
      <c r="B278" s="62" t="s">
        <v>1786</v>
      </c>
      <c r="C278" s="60">
        <f>IF(C277="","",IF(AND(MONTH(C277)&gt;=1,MONTH(C277)&lt;=3),1,IF(AND(MONTH(C277)&gt;=4,MONTH(C277)&lt;=6),2,IF(AND(MONTH(C277)&gt;=7,MONTH(C277)&lt;=9),3,4))))</f>
        <v>1</v>
      </c>
      <c r="D278" s="79"/>
      <c r="E278" s="62" t="s">
        <v>2417</v>
      </c>
      <c r="F278" s="61" t="s">
        <v>11113</v>
      </c>
      <c r="G278" s="5"/>
      <c r="H278" s="5"/>
      <c r="I278" s="5"/>
      <c r="J278" s="5"/>
    </row>
    <row r="279" spans="1:10" ht="14.1" customHeight="1" thickBot="1" x14ac:dyDescent="0.25">
      <c r="A279" s="79"/>
      <c r="B279" s="62" t="s">
        <v>12943</v>
      </c>
      <c r="C279" s="71">
        <v>45016</v>
      </c>
      <c r="D279" s="79"/>
      <c r="E279" s="62" t="s">
        <v>3073</v>
      </c>
      <c r="F279" s="61" t="s">
        <v>11113</v>
      </c>
      <c r="G279" s="5"/>
      <c r="H279" s="5"/>
      <c r="I279" s="5"/>
      <c r="J279" s="5"/>
    </row>
    <row r="280" spans="1:10" ht="14.1" customHeight="1" thickBot="1" x14ac:dyDescent="0.25">
      <c r="A280" s="79"/>
      <c r="B280" s="62" t="s">
        <v>1786</v>
      </c>
      <c r="C280" s="60">
        <f>IF(C279="","",IF(AND(MONTH(C279)&gt;=1,MONTH(C279)&lt;=3),1,IF(AND(MONTH(C279)&gt;=4,MONTH(C279)&lt;=6),2,IF(AND(MONTH(C279)&gt;=7,MONTH(C279)&lt;=9),3,4))))</f>
        <v>1</v>
      </c>
      <c r="D280" s="79"/>
      <c r="E280" s="62" t="s">
        <v>13193</v>
      </c>
      <c r="F280" s="61" t="s">
        <v>11113</v>
      </c>
      <c r="G280" s="5"/>
      <c r="H280" s="5"/>
      <c r="I280" s="5"/>
      <c r="J280" s="5"/>
    </row>
    <row r="281" spans="1:10" ht="14.1" customHeight="1" thickBot="1" x14ac:dyDescent="0.25">
      <c r="A281" s="5"/>
      <c r="B281" s="5"/>
      <c r="C281" s="5"/>
      <c r="D281" s="5"/>
      <c r="E281" s="5"/>
      <c r="F281" s="5"/>
      <c r="G281" s="5"/>
      <c r="H281" s="5"/>
      <c r="I281" s="5"/>
      <c r="J281" s="5"/>
    </row>
    <row r="282" spans="1:10" ht="14.1" customHeight="1" thickBot="1" x14ac:dyDescent="0.25">
      <c r="A282" s="67" t="s">
        <v>15736</v>
      </c>
      <c r="B282" s="67" t="s">
        <v>16147</v>
      </c>
      <c r="C282" s="67" t="s">
        <v>15642</v>
      </c>
      <c r="D282" s="67" t="s">
        <v>15252</v>
      </c>
      <c r="E282" s="67" t="s">
        <v>6933</v>
      </c>
      <c r="F282" s="67" t="s">
        <v>15281</v>
      </c>
      <c r="G282" s="5"/>
      <c r="H282" s="5"/>
      <c r="I282" s="5"/>
      <c r="J282" s="5"/>
    </row>
    <row r="283" spans="1:10" ht="13.5" customHeight="1" x14ac:dyDescent="0.2">
      <c r="A283" s="73">
        <v>47131611</v>
      </c>
      <c r="B283" s="64" t="str">
        <f t="shared" ref="B283:B303" ca="1" si="8">IFERROR(INDEX(UNSPSCDes,MATCH(INDIRECT(ADDRESS(ROW(),COLUMN()-1,4)),UNSPSCCode,0)),"")</f>
        <v>Recogedor de basura</v>
      </c>
      <c r="C283" s="63" t="s">
        <v>1449</v>
      </c>
      <c r="D283" s="63">
        <v>5</v>
      </c>
      <c r="E283" s="66">
        <v>250</v>
      </c>
      <c r="F283" s="65">
        <f t="shared" ref="F283:F303" ca="1" si="9">INDIRECT(ADDRESS(ROW(),COLUMN()-2,4))*INDIRECT(ADDRESS(ROW(),COLUMN()-1,4))</f>
        <v>1250</v>
      </c>
      <c r="G283" s="5"/>
      <c r="H283" s="5"/>
      <c r="I283" s="5"/>
      <c r="J283" s="5"/>
    </row>
    <row r="284" spans="1:10" ht="13.5" customHeight="1" x14ac:dyDescent="0.2">
      <c r="A284" s="73">
        <v>47131603</v>
      </c>
      <c r="B284" s="64" t="str">
        <f t="shared" ca="1" si="8"/>
        <v>Esponjas</v>
      </c>
      <c r="C284" s="63" t="s">
        <v>1449</v>
      </c>
      <c r="D284" s="63">
        <v>21</v>
      </c>
      <c r="E284" s="66">
        <v>150</v>
      </c>
      <c r="F284" s="65">
        <f t="shared" ca="1" si="9"/>
        <v>3150</v>
      </c>
      <c r="G284" s="5"/>
      <c r="H284" s="5"/>
      <c r="I284" s="5"/>
      <c r="J284" s="5"/>
    </row>
    <row r="285" spans="1:10" ht="13.5" customHeight="1" x14ac:dyDescent="0.2">
      <c r="A285" s="73">
        <v>47131617</v>
      </c>
      <c r="B285" s="64" t="str">
        <f t="shared" ca="1" si="8"/>
        <v>Traperos para polvo</v>
      </c>
      <c r="C285" s="63" t="s">
        <v>1449</v>
      </c>
      <c r="D285" s="63">
        <v>8</v>
      </c>
      <c r="E285" s="66">
        <v>350</v>
      </c>
      <c r="F285" s="65">
        <f t="shared" ca="1" si="9"/>
        <v>2800</v>
      </c>
      <c r="G285" s="5"/>
      <c r="H285" s="5"/>
      <c r="I285" s="5"/>
      <c r="J285" s="5"/>
    </row>
    <row r="286" spans="1:10" ht="13.5" customHeight="1" x14ac:dyDescent="0.2">
      <c r="A286" s="73">
        <v>47131604</v>
      </c>
      <c r="B286" s="64" t="str">
        <f t="shared" ca="1" si="8"/>
        <v>Escobas</v>
      </c>
      <c r="C286" s="63" t="s">
        <v>1449</v>
      </c>
      <c r="D286" s="63">
        <v>9</v>
      </c>
      <c r="E286" s="66">
        <v>350</v>
      </c>
      <c r="F286" s="65">
        <f t="shared" ca="1" si="9"/>
        <v>3150</v>
      </c>
      <c r="G286" s="5"/>
      <c r="H286" s="5"/>
      <c r="I286" s="5"/>
      <c r="J286" s="5"/>
    </row>
    <row r="287" spans="1:10" ht="13.5" customHeight="1" x14ac:dyDescent="0.2">
      <c r="A287" s="73">
        <v>47131605</v>
      </c>
      <c r="B287" s="64" t="str">
        <f t="shared" ca="1" si="8"/>
        <v>Cepillos de limpieza</v>
      </c>
      <c r="C287" s="63" t="s">
        <v>1449</v>
      </c>
      <c r="D287" s="63">
        <v>4</v>
      </c>
      <c r="E287" s="66">
        <v>350</v>
      </c>
      <c r="F287" s="65">
        <f t="shared" ca="1" si="9"/>
        <v>1400</v>
      </c>
      <c r="G287" s="5"/>
      <c r="H287" s="5"/>
      <c r="I287" s="5"/>
      <c r="J287" s="5"/>
    </row>
    <row r="288" spans="1:10" ht="13.5" customHeight="1" x14ac:dyDescent="0.2">
      <c r="A288" s="73">
        <v>47131909</v>
      </c>
      <c r="B288" s="64" t="str">
        <f t="shared" ca="1" si="8"/>
        <v>Almohadillas o rollos absorbentes</v>
      </c>
      <c r="C288" s="63" t="s">
        <v>1449</v>
      </c>
      <c r="D288" s="63">
        <v>13</v>
      </c>
      <c r="E288" s="66">
        <v>350</v>
      </c>
      <c r="F288" s="65">
        <f t="shared" ca="1" si="9"/>
        <v>4550</v>
      </c>
      <c r="G288" s="5"/>
      <c r="H288" s="5"/>
      <c r="I288" s="5"/>
      <c r="J288" s="5"/>
    </row>
    <row r="289" spans="1:10" ht="13.5" customHeight="1" x14ac:dyDescent="0.2">
      <c r="A289" s="73">
        <v>47131830</v>
      </c>
      <c r="B289" s="64" t="str">
        <f t="shared" ca="1" si="8"/>
        <v>Limpiadores de muebles</v>
      </c>
      <c r="C289" s="63" t="s">
        <v>1449</v>
      </c>
      <c r="D289" s="63">
        <v>5</v>
      </c>
      <c r="E289" s="66">
        <v>450</v>
      </c>
      <c r="F289" s="65">
        <f t="shared" ca="1" si="9"/>
        <v>2250</v>
      </c>
      <c r="G289" s="5"/>
      <c r="H289" s="5"/>
      <c r="I289" s="5"/>
      <c r="J289" s="5"/>
    </row>
    <row r="290" spans="1:10" ht="13.5" customHeight="1" x14ac:dyDescent="0.2">
      <c r="A290" s="73">
        <v>47131824</v>
      </c>
      <c r="B290" s="64" t="str">
        <f t="shared" ca="1" si="8"/>
        <v>Limpiadores de vidrio o ventanas</v>
      </c>
      <c r="C290" s="63" t="s">
        <v>1449</v>
      </c>
      <c r="D290" s="63">
        <v>8</v>
      </c>
      <c r="E290" s="66">
        <v>250</v>
      </c>
      <c r="F290" s="65">
        <f t="shared" ca="1" si="9"/>
        <v>2000</v>
      </c>
      <c r="G290" s="5"/>
      <c r="H290" s="5"/>
      <c r="I290" s="5"/>
      <c r="J290" s="5"/>
    </row>
    <row r="291" spans="1:10" ht="13.5" customHeight="1" x14ac:dyDescent="0.2">
      <c r="A291" s="73">
        <v>47131810</v>
      </c>
      <c r="B291" s="64" t="str">
        <f t="shared" ca="1" si="8"/>
        <v>Productos para el lavaplatos</v>
      </c>
      <c r="C291" s="63" t="s">
        <v>1449</v>
      </c>
      <c r="D291" s="63">
        <v>10</v>
      </c>
      <c r="E291" s="66">
        <v>250</v>
      </c>
      <c r="F291" s="65">
        <f t="shared" ca="1" si="9"/>
        <v>2500</v>
      </c>
      <c r="G291" s="5"/>
      <c r="H291" s="5"/>
      <c r="I291" s="5"/>
      <c r="J291" s="5"/>
    </row>
    <row r="292" spans="1:10" ht="13.5" customHeight="1" x14ac:dyDescent="0.2">
      <c r="A292" s="73">
        <v>47131807</v>
      </c>
      <c r="B292" s="64" t="str">
        <f t="shared" ca="1" si="8"/>
        <v>Blanqueadores</v>
      </c>
      <c r="C292" s="63" t="s">
        <v>9560</v>
      </c>
      <c r="D292" s="63">
        <v>9</v>
      </c>
      <c r="E292" s="66">
        <v>350</v>
      </c>
      <c r="F292" s="65">
        <f t="shared" ca="1" si="9"/>
        <v>3150</v>
      </c>
      <c r="G292" s="5"/>
      <c r="H292" s="5"/>
      <c r="I292" s="5"/>
      <c r="J292" s="5"/>
    </row>
    <row r="293" spans="1:10" ht="13.5" customHeight="1" x14ac:dyDescent="0.2">
      <c r="A293" s="73">
        <v>47131803</v>
      </c>
      <c r="B293" s="64" t="str">
        <f t="shared" ca="1" si="8"/>
        <v>Desinfectantes para uso doméstico</v>
      </c>
      <c r="C293" s="63" t="s">
        <v>9560</v>
      </c>
      <c r="D293" s="63">
        <v>10</v>
      </c>
      <c r="E293" s="66">
        <v>250</v>
      </c>
      <c r="F293" s="65">
        <f t="shared" ca="1" si="9"/>
        <v>2500</v>
      </c>
      <c r="G293" s="5"/>
      <c r="H293" s="5"/>
      <c r="I293" s="5"/>
      <c r="J293" s="5"/>
    </row>
    <row r="294" spans="1:10" ht="13.5" customHeight="1" x14ac:dyDescent="0.2">
      <c r="A294" s="73">
        <v>47131706</v>
      </c>
      <c r="B294" s="64" t="str">
        <f t="shared" ca="1" si="8"/>
        <v>Dispensadores de ambientadores</v>
      </c>
      <c r="C294" s="63" t="s">
        <v>1449</v>
      </c>
      <c r="D294" s="63">
        <v>11</v>
      </c>
      <c r="E294" s="66">
        <v>550</v>
      </c>
      <c r="F294" s="65">
        <f t="shared" ca="1" si="9"/>
        <v>6050</v>
      </c>
      <c r="G294" s="5"/>
      <c r="H294" s="5"/>
      <c r="I294" s="5"/>
      <c r="J294" s="5"/>
    </row>
    <row r="295" spans="1:10" ht="13.5" customHeight="1" x14ac:dyDescent="0.2">
      <c r="A295" s="73">
        <v>47131502</v>
      </c>
      <c r="B295" s="64" t="str">
        <f t="shared" ca="1" si="8"/>
        <v>Pañitos o toallas para limpiar</v>
      </c>
      <c r="C295" s="63" t="s">
        <v>1449</v>
      </c>
      <c r="D295" s="63">
        <v>18</v>
      </c>
      <c r="E295" s="66">
        <v>250</v>
      </c>
      <c r="F295" s="65">
        <f t="shared" ca="1" si="9"/>
        <v>4500</v>
      </c>
      <c r="G295" s="5"/>
      <c r="H295" s="5"/>
      <c r="I295" s="5"/>
      <c r="J295" s="5"/>
    </row>
    <row r="296" spans="1:10" ht="13.5" customHeight="1" x14ac:dyDescent="0.2">
      <c r="A296" s="73">
        <v>47131812</v>
      </c>
      <c r="B296" s="64" t="str">
        <f t="shared" ca="1" si="8"/>
        <v>Refrescador de aire</v>
      </c>
      <c r="C296" s="63" t="s">
        <v>1449</v>
      </c>
      <c r="D296" s="63">
        <v>49</v>
      </c>
      <c r="E296" s="66">
        <v>400</v>
      </c>
      <c r="F296" s="65">
        <f t="shared" ca="1" si="9"/>
        <v>19600</v>
      </c>
      <c r="G296" s="5"/>
      <c r="H296" s="5"/>
      <c r="I296" s="5"/>
      <c r="J296" s="5"/>
    </row>
    <row r="297" spans="1:10" ht="13.5" customHeight="1" x14ac:dyDescent="0.2">
      <c r="A297" s="73">
        <v>47121701</v>
      </c>
      <c r="B297" s="64" t="str">
        <f t="shared" ca="1" si="8"/>
        <v>Bolsas de basura</v>
      </c>
      <c r="C297" s="63" t="s">
        <v>4735</v>
      </c>
      <c r="D297" s="63">
        <v>12</v>
      </c>
      <c r="E297" s="66">
        <v>850</v>
      </c>
      <c r="F297" s="65">
        <f t="shared" ca="1" si="9"/>
        <v>10200</v>
      </c>
      <c r="G297" s="5"/>
      <c r="H297" s="5"/>
      <c r="I297" s="5"/>
      <c r="J297" s="5"/>
    </row>
    <row r="298" spans="1:10" ht="13.5" customHeight="1" x14ac:dyDescent="0.2">
      <c r="A298" s="73">
        <v>47121804</v>
      </c>
      <c r="B298" s="64" t="str">
        <f t="shared" ca="1" si="8"/>
        <v>Baldes para limpieza</v>
      </c>
      <c r="C298" s="63" t="s">
        <v>1449</v>
      </c>
      <c r="D298" s="63">
        <v>4</v>
      </c>
      <c r="E298" s="66">
        <v>250</v>
      </c>
      <c r="F298" s="65">
        <f t="shared" ca="1" si="9"/>
        <v>1000</v>
      </c>
      <c r="G298" s="5"/>
      <c r="H298" s="5"/>
      <c r="I298" s="5"/>
      <c r="J298" s="5"/>
    </row>
    <row r="299" spans="1:10" ht="13.5" customHeight="1" x14ac:dyDescent="0.2">
      <c r="A299" s="73">
        <v>47131612</v>
      </c>
      <c r="B299" s="64" t="str">
        <f t="shared" ca="1" si="8"/>
        <v>Cauchos de repuesto</v>
      </c>
      <c r="C299" s="63" t="s">
        <v>4735</v>
      </c>
      <c r="D299" s="63">
        <v>18</v>
      </c>
      <c r="E299" s="66">
        <v>250</v>
      </c>
      <c r="F299" s="65">
        <f t="shared" ca="1" si="9"/>
        <v>4500</v>
      </c>
      <c r="G299" s="5"/>
      <c r="H299" s="5"/>
      <c r="I299" s="5"/>
      <c r="J299" s="5"/>
    </row>
    <row r="300" spans="1:10" ht="13.5" customHeight="1" x14ac:dyDescent="0.2">
      <c r="A300" s="73">
        <v>14111704</v>
      </c>
      <c r="B300" s="64" t="str">
        <f t="shared" ca="1" si="8"/>
        <v>Papel higiénico</v>
      </c>
      <c r="C300" s="63" t="s">
        <v>4735</v>
      </c>
      <c r="D300" s="63">
        <v>41</v>
      </c>
      <c r="E300" s="66">
        <v>400</v>
      </c>
      <c r="F300" s="65">
        <f t="shared" ca="1" si="9"/>
        <v>16400</v>
      </c>
      <c r="G300" s="5"/>
      <c r="H300" s="5"/>
      <c r="I300" s="5"/>
      <c r="J300" s="5"/>
    </row>
    <row r="301" spans="1:10" ht="13.5" customHeight="1" x14ac:dyDescent="0.2">
      <c r="A301" s="73">
        <v>14111703</v>
      </c>
      <c r="B301" s="64" t="str">
        <f t="shared" ca="1" si="8"/>
        <v>Toallas de papel</v>
      </c>
      <c r="C301" s="63" t="s">
        <v>4735</v>
      </c>
      <c r="D301" s="63">
        <v>16</v>
      </c>
      <c r="E301" s="66">
        <v>300</v>
      </c>
      <c r="F301" s="65">
        <f t="shared" ca="1" si="9"/>
        <v>4800</v>
      </c>
      <c r="G301" s="5"/>
      <c r="H301" s="5"/>
      <c r="I301" s="5"/>
      <c r="J301" s="5"/>
    </row>
    <row r="302" spans="1:10" ht="13.5" customHeight="1" x14ac:dyDescent="0.2">
      <c r="A302" s="73">
        <v>14111705</v>
      </c>
      <c r="B302" s="64" t="str">
        <f t="shared" ca="1" si="8"/>
        <v>Servilletas de papel</v>
      </c>
      <c r="C302" s="63" t="s">
        <v>4735</v>
      </c>
      <c r="D302" s="63">
        <v>18</v>
      </c>
      <c r="E302" s="66">
        <v>300</v>
      </c>
      <c r="F302" s="65">
        <f t="shared" ca="1" si="9"/>
        <v>5400</v>
      </c>
      <c r="G302" s="5"/>
      <c r="H302" s="5"/>
      <c r="I302" s="5"/>
      <c r="J302" s="5"/>
    </row>
    <row r="303" spans="1:10" ht="13.5" customHeight="1" x14ac:dyDescent="0.2">
      <c r="A303" s="73">
        <v>55101522</v>
      </c>
      <c r="B303" s="64" t="str">
        <f t="shared" ca="1" si="8"/>
        <v>Globos terrestres o celestes</v>
      </c>
      <c r="C303" s="63" t="s">
        <v>4735</v>
      </c>
      <c r="D303" s="63">
        <v>5</v>
      </c>
      <c r="E303" s="66">
        <v>1000</v>
      </c>
      <c r="F303" s="65">
        <f t="shared" ca="1" si="9"/>
        <v>5000</v>
      </c>
      <c r="G303" s="5"/>
      <c r="H303" s="5"/>
      <c r="I303" s="5"/>
      <c r="J303" s="5"/>
    </row>
    <row r="304" spans="1:10" ht="14.1" customHeight="1" x14ac:dyDescent="0.2">
      <c r="A304" s="5"/>
      <c r="B304" s="5"/>
      <c r="C304" s="5"/>
      <c r="D304" s="5"/>
      <c r="E304" s="68" t="s">
        <v>12551</v>
      </c>
      <c r="F304" s="69">
        <f ca="1">SUM(Table323[MONTO TOTAL ESTIMADO])</f>
        <v>106150</v>
      </c>
      <c r="G304" s="5"/>
      <c r="H304" s="5" t="str">
        <f>C276</f>
        <v>Bienes</v>
      </c>
      <c r="I304" s="5" t="str">
        <f>E276</f>
        <v>Sí</v>
      </c>
      <c r="J304" s="5" t="str">
        <f>D276</f>
        <v>Compras Menores</v>
      </c>
    </row>
    <row r="305" spans="1:10" ht="14.1" customHeight="1" thickBot="1" x14ac:dyDescent="0.3"/>
    <row r="306" spans="1:10" ht="33.75" customHeight="1" thickBot="1" x14ac:dyDescent="0.25">
      <c r="A306" s="59" t="s">
        <v>16383</v>
      </c>
      <c r="B306" s="59" t="s">
        <v>161</v>
      </c>
      <c r="C306" s="59" t="s">
        <v>11725</v>
      </c>
      <c r="D306" s="59" t="s">
        <v>14379</v>
      </c>
      <c r="E306" s="59" t="s">
        <v>10963</v>
      </c>
      <c r="F306" s="59" t="s">
        <v>11096</v>
      </c>
      <c r="G306" s="5"/>
      <c r="H306" s="5"/>
      <c r="I306" s="5"/>
      <c r="J306" s="5"/>
    </row>
    <row r="307" spans="1:10" ht="13.5" customHeight="1" thickBot="1" x14ac:dyDescent="0.25">
      <c r="A307" s="61" t="s">
        <v>18842</v>
      </c>
      <c r="B307" s="61" t="s">
        <v>18843</v>
      </c>
      <c r="C307" s="61" t="s">
        <v>17798</v>
      </c>
      <c r="D307" s="61" t="s">
        <v>17483</v>
      </c>
      <c r="E307" s="61" t="s">
        <v>8855</v>
      </c>
      <c r="F307" s="61"/>
      <c r="G307" s="5"/>
      <c r="H307" s="5"/>
      <c r="I307" s="5"/>
      <c r="J307" s="5"/>
    </row>
    <row r="308" spans="1:10" ht="14.1" customHeight="1" thickBot="1" x14ac:dyDescent="0.25">
      <c r="A308" s="78" t="s">
        <v>14829</v>
      </c>
      <c r="B308" s="62" t="s">
        <v>8529</v>
      </c>
      <c r="C308" s="71">
        <v>45017</v>
      </c>
      <c r="D308" s="78" t="s">
        <v>9386</v>
      </c>
      <c r="E308" s="62" t="s">
        <v>13094</v>
      </c>
      <c r="F308" s="61" t="s">
        <v>3080</v>
      </c>
      <c r="G308" s="5"/>
      <c r="H308" s="5"/>
      <c r="I308" s="5"/>
      <c r="J308" s="5"/>
    </row>
    <row r="309" spans="1:10" ht="14.1" customHeight="1" thickBot="1" x14ac:dyDescent="0.25">
      <c r="A309" s="79"/>
      <c r="B309" s="62" t="s">
        <v>1786</v>
      </c>
      <c r="C309" s="60">
        <f>IF(C308="","",IF(AND(MONTH(C308)&gt;=1,MONTH(C308)&lt;=3),1,IF(AND(MONTH(C308)&gt;=4,MONTH(C308)&lt;=6),2,IF(AND(MONTH(C308)&gt;=7,MONTH(C308)&lt;=9),3,4))))</f>
        <v>2</v>
      </c>
      <c r="D309" s="79"/>
      <c r="E309" s="62" t="s">
        <v>2417</v>
      </c>
      <c r="F309" s="61" t="s">
        <v>11113</v>
      </c>
      <c r="G309" s="5"/>
      <c r="H309" s="5"/>
      <c r="I309" s="5"/>
      <c r="J309" s="5"/>
    </row>
    <row r="310" spans="1:10" ht="14.1" customHeight="1" thickBot="1" x14ac:dyDescent="0.25">
      <c r="A310" s="79"/>
      <c r="B310" s="62" t="s">
        <v>12943</v>
      </c>
      <c r="C310" s="71">
        <v>45107</v>
      </c>
      <c r="D310" s="79"/>
      <c r="E310" s="62" t="s">
        <v>3073</v>
      </c>
      <c r="F310" s="61" t="s">
        <v>11113</v>
      </c>
      <c r="G310" s="5"/>
      <c r="H310" s="5"/>
      <c r="I310" s="5"/>
      <c r="J310" s="5"/>
    </row>
    <row r="311" spans="1:10" ht="14.1" customHeight="1" thickBot="1" x14ac:dyDescent="0.25">
      <c r="A311" s="79"/>
      <c r="B311" s="62" t="s">
        <v>1786</v>
      </c>
      <c r="C311" s="60">
        <f>IF(C310="","",IF(AND(MONTH(C310)&gt;=1,MONTH(C310)&lt;=3),1,IF(AND(MONTH(C310)&gt;=4,MONTH(C310)&lt;=6),2,IF(AND(MONTH(C310)&gt;=7,MONTH(C310)&lt;=9),3,4))))</f>
        <v>2</v>
      </c>
      <c r="D311" s="79"/>
      <c r="E311" s="62" t="s">
        <v>13193</v>
      </c>
      <c r="F311" s="61" t="s">
        <v>11113</v>
      </c>
      <c r="G311" s="5"/>
      <c r="H311" s="5"/>
      <c r="I311" s="5"/>
      <c r="J311" s="5"/>
    </row>
    <row r="312" spans="1:10" ht="14.1" customHeight="1" thickBot="1" x14ac:dyDescent="0.25">
      <c r="A312" s="5"/>
      <c r="B312" s="5"/>
      <c r="C312" s="5"/>
      <c r="D312" s="5"/>
      <c r="E312" s="5"/>
      <c r="F312" s="5"/>
      <c r="G312" s="5"/>
      <c r="H312" s="5"/>
      <c r="I312" s="5"/>
      <c r="J312" s="5"/>
    </row>
    <row r="313" spans="1:10" ht="14.1" customHeight="1" thickBot="1" x14ac:dyDescent="0.25">
      <c r="A313" s="67" t="s">
        <v>15736</v>
      </c>
      <c r="B313" s="67" t="s">
        <v>16147</v>
      </c>
      <c r="C313" s="67" t="s">
        <v>15642</v>
      </c>
      <c r="D313" s="67" t="s">
        <v>15252</v>
      </c>
      <c r="E313" s="67" t="s">
        <v>6933</v>
      </c>
      <c r="F313" s="67" t="s">
        <v>15281</v>
      </c>
      <c r="G313" s="5"/>
      <c r="H313" s="5"/>
      <c r="I313" s="5"/>
      <c r="J313" s="5"/>
    </row>
    <row r="314" spans="1:10" ht="13.5" customHeight="1" x14ac:dyDescent="0.2">
      <c r="A314" s="75">
        <v>47131611</v>
      </c>
      <c r="B314" s="64" t="str">
        <f t="shared" ref="B314:B335" ca="1" si="10">IFERROR(INDEX(UNSPSCDes,MATCH(INDIRECT(ADDRESS(ROW(),COLUMN()-1,4)),UNSPSCCode,0)),"")</f>
        <v>Recogedor de basura</v>
      </c>
      <c r="C314" s="63" t="s">
        <v>1449</v>
      </c>
      <c r="D314" s="63">
        <v>3</v>
      </c>
      <c r="E314" s="66">
        <v>250</v>
      </c>
      <c r="F314" s="65">
        <f t="shared" ref="F314:F335" ca="1" si="11">INDIRECT(ADDRESS(ROW(),COLUMN()-2,4))*INDIRECT(ADDRESS(ROW(),COLUMN()-1,4))</f>
        <v>750</v>
      </c>
      <c r="G314" s="5"/>
      <c r="H314" s="5"/>
      <c r="I314" s="5"/>
      <c r="J314" s="5"/>
    </row>
    <row r="315" spans="1:10" ht="13.5" customHeight="1" x14ac:dyDescent="0.2">
      <c r="A315" s="75">
        <v>47131603</v>
      </c>
      <c r="B315" s="64" t="str">
        <f t="shared" ca="1" si="10"/>
        <v>Esponjas</v>
      </c>
      <c r="C315" s="63" t="s">
        <v>1449</v>
      </c>
      <c r="D315" s="63">
        <v>16</v>
      </c>
      <c r="E315" s="66">
        <v>150</v>
      </c>
      <c r="F315" s="65">
        <f t="shared" ca="1" si="11"/>
        <v>2400</v>
      </c>
      <c r="G315" s="5"/>
      <c r="H315" s="5"/>
      <c r="I315" s="5"/>
      <c r="J315" s="5"/>
    </row>
    <row r="316" spans="1:10" ht="13.5" customHeight="1" x14ac:dyDescent="0.2">
      <c r="A316" s="75">
        <v>47131617</v>
      </c>
      <c r="B316" s="64" t="str">
        <f t="shared" ca="1" si="10"/>
        <v>Traperos para polvo</v>
      </c>
      <c r="C316" s="63" t="s">
        <v>1449</v>
      </c>
      <c r="D316" s="63">
        <v>5</v>
      </c>
      <c r="E316" s="66">
        <v>350</v>
      </c>
      <c r="F316" s="65">
        <f t="shared" ca="1" si="11"/>
        <v>1750</v>
      </c>
      <c r="G316" s="5"/>
      <c r="H316" s="5"/>
      <c r="I316" s="5"/>
      <c r="J316" s="5"/>
    </row>
    <row r="317" spans="1:10" ht="13.5" customHeight="1" x14ac:dyDescent="0.2">
      <c r="A317" s="75">
        <v>47131604</v>
      </c>
      <c r="B317" s="64" t="str">
        <f t="shared" ca="1" si="10"/>
        <v>Escobas</v>
      </c>
      <c r="C317" s="63" t="s">
        <v>1449</v>
      </c>
      <c r="D317" s="63">
        <v>3</v>
      </c>
      <c r="E317" s="66">
        <v>350</v>
      </c>
      <c r="F317" s="65">
        <f t="shared" ca="1" si="11"/>
        <v>1050</v>
      </c>
      <c r="G317" s="5"/>
      <c r="H317" s="5"/>
      <c r="I317" s="5"/>
      <c r="J317" s="5"/>
    </row>
    <row r="318" spans="1:10" ht="13.5" customHeight="1" x14ac:dyDescent="0.2">
      <c r="A318" s="75">
        <v>47131605</v>
      </c>
      <c r="B318" s="64" t="str">
        <f t="shared" ca="1" si="10"/>
        <v>Cepillos de limpieza</v>
      </c>
      <c r="C318" s="63" t="s">
        <v>1449</v>
      </c>
      <c r="D318" s="63">
        <v>2</v>
      </c>
      <c r="E318" s="66">
        <v>350</v>
      </c>
      <c r="F318" s="65">
        <f t="shared" ca="1" si="11"/>
        <v>700</v>
      </c>
      <c r="G318" s="5"/>
      <c r="H318" s="5"/>
      <c r="I318" s="5"/>
      <c r="J318" s="5"/>
    </row>
    <row r="319" spans="1:10" ht="13.5" customHeight="1" x14ac:dyDescent="0.2">
      <c r="A319" s="75">
        <v>47131909</v>
      </c>
      <c r="B319" s="64" t="str">
        <f t="shared" ca="1" si="10"/>
        <v>Almohadillas o rollos absorbentes</v>
      </c>
      <c r="C319" s="63" t="s">
        <v>1449</v>
      </c>
      <c r="D319" s="63">
        <v>4</v>
      </c>
      <c r="E319" s="66">
        <v>350</v>
      </c>
      <c r="F319" s="65">
        <f t="shared" ca="1" si="11"/>
        <v>1400</v>
      </c>
      <c r="G319" s="5"/>
      <c r="H319" s="5"/>
      <c r="I319" s="5"/>
      <c r="J319" s="5"/>
    </row>
    <row r="320" spans="1:10" ht="13.5" customHeight="1" x14ac:dyDescent="0.2">
      <c r="A320" s="75">
        <v>47131830</v>
      </c>
      <c r="B320" s="64" t="str">
        <f t="shared" ca="1" si="10"/>
        <v>Limpiadores de muebles</v>
      </c>
      <c r="C320" s="63" t="s">
        <v>1449</v>
      </c>
      <c r="D320" s="63">
        <v>3</v>
      </c>
      <c r="E320" s="66">
        <v>450</v>
      </c>
      <c r="F320" s="65">
        <f t="shared" ca="1" si="11"/>
        <v>1350</v>
      </c>
      <c r="G320" s="5"/>
      <c r="H320" s="5"/>
      <c r="I320" s="5"/>
      <c r="J320" s="5"/>
    </row>
    <row r="321" spans="1:10" ht="13.5" customHeight="1" x14ac:dyDescent="0.2">
      <c r="A321" s="75">
        <v>47131824</v>
      </c>
      <c r="B321" s="64" t="str">
        <f t="shared" ca="1" si="10"/>
        <v>Limpiadores de vidrio o ventanas</v>
      </c>
      <c r="C321" s="63" t="s">
        <v>1449</v>
      </c>
      <c r="D321" s="63">
        <v>4</v>
      </c>
      <c r="E321" s="66">
        <v>250</v>
      </c>
      <c r="F321" s="65">
        <f t="shared" ca="1" si="11"/>
        <v>1000</v>
      </c>
      <c r="G321" s="5"/>
      <c r="H321" s="5"/>
      <c r="I321" s="5"/>
      <c r="J321" s="5"/>
    </row>
    <row r="322" spans="1:10" ht="13.5" customHeight="1" x14ac:dyDescent="0.2">
      <c r="A322" s="75">
        <v>47131810</v>
      </c>
      <c r="B322" s="64" t="str">
        <f t="shared" ca="1" si="10"/>
        <v>Productos para el lavaplatos</v>
      </c>
      <c r="C322" s="63" t="s">
        <v>9560</v>
      </c>
      <c r="D322" s="63">
        <v>8</v>
      </c>
      <c r="E322" s="66">
        <v>250</v>
      </c>
      <c r="F322" s="65">
        <f t="shared" ca="1" si="11"/>
        <v>2000</v>
      </c>
      <c r="G322" s="5"/>
      <c r="H322" s="5"/>
      <c r="I322" s="5"/>
      <c r="J322" s="5"/>
    </row>
    <row r="323" spans="1:10" ht="13.5" customHeight="1" x14ac:dyDescent="0.2">
      <c r="A323" s="75">
        <v>47131807</v>
      </c>
      <c r="B323" s="64" t="str">
        <f t="shared" ca="1" si="10"/>
        <v>Blanqueadores</v>
      </c>
      <c r="C323" s="63" t="s">
        <v>9560</v>
      </c>
      <c r="D323" s="63">
        <v>7</v>
      </c>
      <c r="E323" s="66">
        <v>350</v>
      </c>
      <c r="F323" s="65">
        <f t="shared" ca="1" si="11"/>
        <v>2450</v>
      </c>
      <c r="G323" s="5"/>
      <c r="H323" s="5"/>
      <c r="I323" s="5"/>
      <c r="J323" s="5"/>
    </row>
    <row r="324" spans="1:10" ht="13.5" customHeight="1" x14ac:dyDescent="0.2">
      <c r="A324" s="75">
        <v>47131803</v>
      </c>
      <c r="B324" s="64" t="str">
        <f t="shared" ca="1" si="10"/>
        <v>Desinfectantes para uso doméstico</v>
      </c>
      <c r="C324" s="63" t="s">
        <v>9560</v>
      </c>
      <c r="D324" s="63">
        <v>8</v>
      </c>
      <c r="E324" s="66">
        <v>250</v>
      </c>
      <c r="F324" s="65">
        <f t="shared" ca="1" si="11"/>
        <v>2000</v>
      </c>
      <c r="G324" s="5"/>
      <c r="H324" s="5"/>
      <c r="I324" s="5"/>
      <c r="J324" s="5"/>
    </row>
    <row r="325" spans="1:10" ht="13.5" customHeight="1" x14ac:dyDescent="0.2">
      <c r="A325" s="75">
        <v>47131706</v>
      </c>
      <c r="B325" s="64" t="str">
        <f t="shared" ca="1" si="10"/>
        <v>Dispensadores de ambientadores</v>
      </c>
      <c r="C325" s="63" t="s">
        <v>1449</v>
      </c>
      <c r="D325" s="63">
        <v>8</v>
      </c>
      <c r="E325" s="66">
        <v>550</v>
      </c>
      <c r="F325" s="65">
        <f t="shared" ca="1" si="11"/>
        <v>4400</v>
      </c>
      <c r="G325" s="5"/>
      <c r="H325" s="5"/>
      <c r="I325" s="5"/>
      <c r="J325" s="5"/>
    </row>
    <row r="326" spans="1:10" ht="13.5" customHeight="1" x14ac:dyDescent="0.2">
      <c r="A326" s="75">
        <v>47131812</v>
      </c>
      <c r="B326" s="64" t="str">
        <f t="shared" ca="1" si="10"/>
        <v>Refrescador de aire</v>
      </c>
      <c r="C326" s="63" t="s">
        <v>1449</v>
      </c>
      <c r="D326" s="63">
        <v>37</v>
      </c>
      <c r="E326" s="66">
        <v>400</v>
      </c>
      <c r="F326" s="65">
        <f t="shared" ca="1" si="11"/>
        <v>14800</v>
      </c>
      <c r="G326" s="5"/>
      <c r="H326" s="5"/>
      <c r="I326" s="5"/>
      <c r="J326" s="5"/>
    </row>
    <row r="327" spans="1:10" ht="13.5" customHeight="1" x14ac:dyDescent="0.2">
      <c r="A327" s="75">
        <v>47121701</v>
      </c>
      <c r="B327" s="64" t="str">
        <f t="shared" ca="1" si="10"/>
        <v>Bolsas de basura</v>
      </c>
      <c r="C327" s="63" t="s">
        <v>4735</v>
      </c>
      <c r="D327" s="63">
        <v>9</v>
      </c>
      <c r="E327" s="66">
        <v>850</v>
      </c>
      <c r="F327" s="65">
        <f t="shared" ca="1" si="11"/>
        <v>7650</v>
      </c>
      <c r="G327" s="5"/>
      <c r="H327" s="5"/>
      <c r="I327" s="5"/>
      <c r="J327" s="5"/>
    </row>
    <row r="328" spans="1:10" ht="13.5" customHeight="1" x14ac:dyDescent="0.2">
      <c r="A328" s="75">
        <v>47131612</v>
      </c>
      <c r="B328" s="64" t="str">
        <f t="shared" ca="1" si="10"/>
        <v>Cauchos de repuesto</v>
      </c>
      <c r="C328" s="63" t="s">
        <v>4735</v>
      </c>
      <c r="D328" s="63">
        <v>10</v>
      </c>
      <c r="E328" s="66">
        <v>250</v>
      </c>
      <c r="F328" s="65">
        <f t="shared" ca="1" si="11"/>
        <v>2500</v>
      </c>
      <c r="G328" s="5"/>
      <c r="H328" s="5"/>
      <c r="I328" s="5"/>
      <c r="J328" s="5"/>
    </row>
    <row r="329" spans="1:10" ht="13.5" customHeight="1" x14ac:dyDescent="0.2">
      <c r="A329" s="75">
        <v>47132102</v>
      </c>
      <c r="B329" s="64" t="str">
        <f t="shared" ca="1" si="10"/>
        <v>Kits de limpieza para uso general</v>
      </c>
      <c r="C329" s="63" t="s">
        <v>1449</v>
      </c>
      <c r="D329" s="63">
        <v>3</v>
      </c>
      <c r="E329" s="66">
        <v>2500</v>
      </c>
      <c r="F329" s="65">
        <f t="shared" ca="1" si="11"/>
        <v>7500</v>
      </c>
      <c r="G329" s="5"/>
      <c r="H329" s="5"/>
      <c r="I329" s="5"/>
      <c r="J329" s="5"/>
    </row>
    <row r="330" spans="1:10" ht="13.5" customHeight="1" x14ac:dyDescent="0.2">
      <c r="A330" s="75">
        <v>14111704</v>
      </c>
      <c r="B330" s="64" t="str">
        <f t="shared" ca="1" si="10"/>
        <v>Papel higiénico</v>
      </c>
      <c r="C330" s="63" t="s">
        <v>4735</v>
      </c>
      <c r="D330" s="63">
        <v>36</v>
      </c>
      <c r="E330" s="66">
        <v>400</v>
      </c>
      <c r="F330" s="65">
        <f t="shared" ca="1" si="11"/>
        <v>14400</v>
      </c>
      <c r="G330" s="5"/>
      <c r="H330" s="5"/>
      <c r="I330" s="5"/>
      <c r="J330" s="5"/>
    </row>
    <row r="331" spans="1:10" ht="13.5" customHeight="1" x14ac:dyDescent="0.2">
      <c r="A331" s="75">
        <v>14111703</v>
      </c>
      <c r="B331" s="64" t="str">
        <f t="shared" ca="1" si="10"/>
        <v>Toallas de papel</v>
      </c>
      <c r="C331" s="63" t="s">
        <v>4735</v>
      </c>
      <c r="D331" s="63">
        <v>13</v>
      </c>
      <c r="E331" s="66">
        <v>300</v>
      </c>
      <c r="F331" s="65">
        <f t="shared" ca="1" si="11"/>
        <v>3900</v>
      </c>
      <c r="G331" s="5"/>
      <c r="H331" s="5"/>
      <c r="I331" s="5"/>
      <c r="J331" s="5"/>
    </row>
    <row r="332" spans="1:10" ht="13.5" customHeight="1" x14ac:dyDescent="0.2">
      <c r="A332" s="75">
        <v>14111705</v>
      </c>
      <c r="B332" s="64" t="str">
        <f t="shared" ca="1" si="10"/>
        <v>Servilletas de papel</v>
      </c>
      <c r="C332" s="63" t="s">
        <v>4735</v>
      </c>
      <c r="D332" s="63">
        <v>16</v>
      </c>
      <c r="E332" s="66">
        <v>300</v>
      </c>
      <c r="F332" s="65">
        <f t="shared" ca="1" si="11"/>
        <v>4800</v>
      </c>
      <c r="G332" s="5"/>
      <c r="H332" s="5"/>
      <c r="I332" s="5"/>
      <c r="J332" s="5"/>
    </row>
    <row r="333" spans="1:10" ht="13.5" customHeight="1" x14ac:dyDescent="0.2">
      <c r="A333" s="75">
        <v>55101522</v>
      </c>
      <c r="B333" s="64" t="str">
        <f t="shared" ca="1" si="10"/>
        <v>Globos terrestres o celestes</v>
      </c>
      <c r="C333" s="63" t="s">
        <v>4735</v>
      </c>
      <c r="D333" s="63">
        <v>4</v>
      </c>
      <c r="E333" s="66">
        <v>1000</v>
      </c>
      <c r="F333" s="65">
        <f t="shared" ca="1" si="11"/>
        <v>4000</v>
      </c>
      <c r="G333" s="5"/>
      <c r="H333" s="5"/>
      <c r="I333" s="5"/>
      <c r="J333" s="5"/>
    </row>
    <row r="334" spans="1:10" ht="13.5" customHeight="1" x14ac:dyDescent="0.2">
      <c r="A334" s="73">
        <v>47131502</v>
      </c>
      <c r="B334" s="64" t="str">
        <f t="shared" ca="1" si="10"/>
        <v>Pañitos o toallas para limpiar</v>
      </c>
      <c r="C334" s="63" t="s">
        <v>1449</v>
      </c>
      <c r="D334" s="63">
        <v>15</v>
      </c>
      <c r="E334" s="66">
        <v>250</v>
      </c>
      <c r="F334" s="65">
        <f t="shared" ca="1" si="11"/>
        <v>3750</v>
      </c>
      <c r="G334" s="5"/>
      <c r="H334" s="5"/>
      <c r="I334" s="5"/>
      <c r="J334" s="5"/>
    </row>
    <row r="335" spans="1:10" ht="13.5" customHeight="1" x14ac:dyDescent="0.2">
      <c r="A335" s="73">
        <v>47121804</v>
      </c>
      <c r="B335" s="64" t="str">
        <f t="shared" ca="1" si="10"/>
        <v>Baldes para limpieza</v>
      </c>
      <c r="C335" s="63" t="s">
        <v>1449</v>
      </c>
      <c r="D335" s="63">
        <v>3</v>
      </c>
      <c r="E335" s="66">
        <v>250</v>
      </c>
      <c r="F335" s="65">
        <f t="shared" ca="1" si="11"/>
        <v>750</v>
      </c>
      <c r="G335" s="5"/>
      <c r="H335" s="5"/>
      <c r="I335" s="5"/>
      <c r="J335" s="5"/>
    </row>
    <row r="336" spans="1:10" ht="14.1" customHeight="1" x14ac:dyDescent="0.2">
      <c r="A336" s="5"/>
      <c r="B336" s="5"/>
      <c r="C336" s="5"/>
      <c r="D336" s="5"/>
      <c r="E336" s="68" t="s">
        <v>12551</v>
      </c>
      <c r="F336" s="69">
        <f ca="1">SUM(Table324[MONTO TOTAL ESTIMADO])</f>
        <v>85300</v>
      </c>
      <c r="G336" s="5"/>
      <c r="H336" s="5" t="str">
        <f>C307</f>
        <v>Bienes</v>
      </c>
      <c r="I336" s="5" t="str">
        <f>E307</f>
        <v>Sí</v>
      </c>
      <c r="J336" s="5" t="str">
        <f>D307</f>
        <v>Compras Menores</v>
      </c>
    </row>
    <row r="337" spans="1:10" ht="14.1" customHeight="1" thickBot="1" x14ac:dyDescent="0.3"/>
    <row r="338" spans="1:10" ht="33.75" customHeight="1" thickBot="1" x14ac:dyDescent="0.25">
      <c r="A338" s="59" t="s">
        <v>16383</v>
      </c>
      <c r="B338" s="59" t="s">
        <v>161</v>
      </c>
      <c r="C338" s="59" t="s">
        <v>11725</v>
      </c>
      <c r="D338" s="59" t="s">
        <v>14379</v>
      </c>
      <c r="E338" s="59" t="s">
        <v>10963</v>
      </c>
      <c r="F338" s="59" t="s">
        <v>11096</v>
      </c>
      <c r="G338" s="5"/>
      <c r="H338" s="5"/>
      <c r="I338" s="5"/>
      <c r="J338" s="5"/>
    </row>
    <row r="339" spans="1:10" ht="13.5" customHeight="1" thickBot="1" x14ac:dyDescent="0.25">
      <c r="A339" s="61" t="s">
        <v>18842</v>
      </c>
      <c r="B339" s="61" t="s">
        <v>18843</v>
      </c>
      <c r="C339" s="61" t="s">
        <v>17798</v>
      </c>
      <c r="D339" s="61" t="s">
        <v>17483</v>
      </c>
      <c r="E339" s="61" t="s">
        <v>8855</v>
      </c>
      <c r="F339" s="61"/>
      <c r="G339" s="5"/>
      <c r="H339" s="5"/>
      <c r="I339" s="5"/>
      <c r="J339" s="5"/>
    </row>
    <row r="340" spans="1:10" ht="14.1" customHeight="1" thickBot="1" x14ac:dyDescent="0.25">
      <c r="A340" s="78" t="s">
        <v>14829</v>
      </c>
      <c r="B340" s="62" t="s">
        <v>8529</v>
      </c>
      <c r="C340" s="71">
        <v>45108</v>
      </c>
      <c r="D340" s="78" t="s">
        <v>9386</v>
      </c>
      <c r="E340" s="62" t="s">
        <v>13094</v>
      </c>
      <c r="F340" s="61" t="s">
        <v>3080</v>
      </c>
      <c r="G340" s="5"/>
      <c r="H340" s="5"/>
      <c r="I340" s="5"/>
      <c r="J340" s="5"/>
    </row>
    <row r="341" spans="1:10" ht="14.1" customHeight="1" thickBot="1" x14ac:dyDescent="0.25">
      <c r="A341" s="79"/>
      <c r="B341" s="62" t="s">
        <v>1786</v>
      </c>
      <c r="C341" s="60">
        <f>IF(C340="","",IF(AND(MONTH(C340)&gt;=1,MONTH(C340)&lt;=3),1,IF(AND(MONTH(C340)&gt;=4,MONTH(C340)&lt;=6),2,IF(AND(MONTH(C340)&gt;=7,MONTH(C340)&lt;=9),3,4))))</f>
        <v>3</v>
      </c>
      <c r="D341" s="79"/>
      <c r="E341" s="62" t="s">
        <v>2417</v>
      </c>
      <c r="F341" s="61" t="s">
        <v>11113</v>
      </c>
      <c r="G341" s="5"/>
      <c r="H341" s="5"/>
      <c r="I341" s="5"/>
      <c r="J341" s="5"/>
    </row>
    <row r="342" spans="1:10" ht="14.1" customHeight="1" thickBot="1" x14ac:dyDescent="0.25">
      <c r="A342" s="79"/>
      <c r="B342" s="62" t="s">
        <v>12943</v>
      </c>
      <c r="C342" s="71">
        <v>45199</v>
      </c>
      <c r="D342" s="79"/>
      <c r="E342" s="62" t="s">
        <v>3073</v>
      </c>
      <c r="F342" s="61" t="s">
        <v>11113</v>
      </c>
      <c r="G342" s="5"/>
      <c r="H342" s="5"/>
      <c r="I342" s="5"/>
      <c r="J342" s="5"/>
    </row>
    <row r="343" spans="1:10" ht="14.1" customHeight="1" thickBot="1" x14ac:dyDescent="0.25">
      <c r="A343" s="79"/>
      <c r="B343" s="62" t="s">
        <v>1786</v>
      </c>
      <c r="C343" s="60">
        <f>IF(C342="","",IF(AND(MONTH(C342)&gt;=1,MONTH(C342)&lt;=3),1,IF(AND(MONTH(C342)&gt;=4,MONTH(C342)&lt;=6),2,IF(AND(MONTH(C342)&gt;=7,MONTH(C342)&lt;=9),3,4))))</f>
        <v>3</v>
      </c>
      <c r="D343" s="79"/>
      <c r="E343" s="62" t="s">
        <v>13193</v>
      </c>
      <c r="F343" s="61" t="s">
        <v>11113</v>
      </c>
      <c r="G343" s="5"/>
      <c r="H343" s="5"/>
      <c r="I343" s="5"/>
      <c r="J343" s="5"/>
    </row>
    <row r="344" spans="1:10" ht="14.1" customHeight="1" thickBot="1" x14ac:dyDescent="0.25">
      <c r="A344" s="5"/>
      <c r="B344" s="5"/>
      <c r="C344" s="5"/>
      <c r="D344" s="5"/>
      <c r="E344" s="5"/>
      <c r="F344" s="5"/>
      <c r="G344" s="5"/>
      <c r="H344" s="5"/>
      <c r="I344" s="5"/>
      <c r="J344" s="5"/>
    </row>
    <row r="345" spans="1:10" ht="14.1" customHeight="1" thickBot="1" x14ac:dyDescent="0.25">
      <c r="A345" s="67" t="s">
        <v>15736</v>
      </c>
      <c r="B345" s="67" t="s">
        <v>16147</v>
      </c>
      <c r="C345" s="67" t="s">
        <v>15642</v>
      </c>
      <c r="D345" s="67" t="s">
        <v>15252</v>
      </c>
      <c r="E345" s="67" t="s">
        <v>6933</v>
      </c>
      <c r="F345" s="67" t="s">
        <v>15281</v>
      </c>
      <c r="G345" s="5"/>
      <c r="H345" s="5"/>
      <c r="I345" s="5"/>
      <c r="J345" s="5"/>
    </row>
    <row r="346" spans="1:10" ht="14.1" customHeight="1" x14ac:dyDescent="0.2">
      <c r="A346" s="75">
        <v>47131611</v>
      </c>
      <c r="B346" s="64" t="str">
        <f t="shared" ref="B346:B367" ca="1" si="12">IFERROR(INDEX(UNSPSCDes,MATCH(INDIRECT(ADDRESS(ROW(),COLUMN()-1,4)),UNSPSCCode,0)),"")</f>
        <v>Recogedor de basura</v>
      </c>
      <c r="C346" s="63" t="s">
        <v>1449</v>
      </c>
      <c r="D346" s="63">
        <v>4</v>
      </c>
      <c r="E346" s="66">
        <v>250</v>
      </c>
      <c r="F346" s="65">
        <f t="shared" ref="F346:F367" ca="1" si="13">INDIRECT(ADDRESS(ROW(),COLUMN()-2,4))*INDIRECT(ADDRESS(ROW(),COLUMN()-1,4))</f>
        <v>1000</v>
      </c>
      <c r="G346" s="5"/>
      <c r="H346" s="5"/>
      <c r="I346" s="5"/>
      <c r="J346" s="5"/>
    </row>
    <row r="347" spans="1:10" ht="13.5" customHeight="1" x14ac:dyDescent="0.2">
      <c r="A347" s="75">
        <v>47131603</v>
      </c>
      <c r="B347" s="64" t="str">
        <f t="shared" ca="1" si="12"/>
        <v>Esponjas</v>
      </c>
      <c r="C347" s="63" t="s">
        <v>1449</v>
      </c>
      <c r="D347" s="63">
        <v>16</v>
      </c>
      <c r="E347" s="66">
        <v>150</v>
      </c>
      <c r="F347" s="65">
        <f t="shared" ca="1" si="13"/>
        <v>2400</v>
      </c>
      <c r="G347" s="5"/>
      <c r="H347" s="5"/>
      <c r="I347" s="5"/>
      <c r="J347" s="5"/>
    </row>
    <row r="348" spans="1:10" ht="13.5" customHeight="1" x14ac:dyDescent="0.2">
      <c r="A348" s="75">
        <v>47131617</v>
      </c>
      <c r="B348" s="64" t="str">
        <f t="shared" ca="1" si="12"/>
        <v>Traperos para polvo</v>
      </c>
      <c r="C348" s="63" t="s">
        <v>1449</v>
      </c>
      <c r="D348" s="63">
        <v>8</v>
      </c>
      <c r="E348" s="66">
        <v>350</v>
      </c>
      <c r="F348" s="65">
        <f t="shared" ca="1" si="13"/>
        <v>2800</v>
      </c>
      <c r="G348" s="5"/>
      <c r="H348" s="5"/>
      <c r="I348" s="5"/>
      <c r="J348" s="5"/>
    </row>
    <row r="349" spans="1:10" ht="13.5" customHeight="1" x14ac:dyDescent="0.2">
      <c r="A349" s="75">
        <v>47131604</v>
      </c>
      <c r="B349" s="64" t="str">
        <f t="shared" ca="1" si="12"/>
        <v>Escobas</v>
      </c>
      <c r="C349" s="63" t="s">
        <v>1449</v>
      </c>
      <c r="D349" s="63">
        <v>6</v>
      </c>
      <c r="E349" s="66">
        <v>350</v>
      </c>
      <c r="F349" s="65">
        <f t="shared" ca="1" si="13"/>
        <v>2100</v>
      </c>
      <c r="G349" s="5"/>
      <c r="H349" s="5"/>
      <c r="I349" s="5"/>
      <c r="J349" s="5"/>
    </row>
    <row r="350" spans="1:10" ht="13.5" customHeight="1" x14ac:dyDescent="0.2">
      <c r="A350" s="75">
        <v>47131605</v>
      </c>
      <c r="B350" s="64" t="str">
        <f t="shared" ca="1" si="12"/>
        <v>Cepillos de limpieza</v>
      </c>
      <c r="C350" s="63" t="s">
        <v>1449</v>
      </c>
      <c r="D350" s="63">
        <v>6</v>
      </c>
      <c r="E350" s="66">
        <v>350</v>
      </c>
      <c r="F350" s="65">
        <f t="shared" ca="1" si="13"/>
        <v>2100</v>
      </c>
      <c r="G350" s="5"/>
      <c r="H350" s="5"/>
      <c r="I350" s="5"/>
      <c r="J350" s="5"/>
    </row>
    <row r="351" spans="1:10" ht="13.5" customHeight="1" x14ac:dyDescent="0.2">
      <c r="A351" s="75">
        <v>47131909</v>
      </c>
      <c r="B351" s="64" t="str">
        <f t="shared" ca="1" si="12"/>
        <v>Almohadillas o rollos absorbentes</v>
      </c>
      <c r="C351" s="63" t="s">
        <v>1449</v>
      </c>
      <c r="D351" s="63">
        <v>7</v>
      </c>
      <c r="E351" s="66">
        <v>350</v>
      </c>
      <c r="F351" s="65">
        <f t="shared" ca="1" si="13"/>
        <v>2450</v>
      </c>
      <c r="G351" s="5"/>
      <c r="H351" s="5"/>
      <c r="I351" s="5"/>
      <c r="J351" s="5"/>
    </row>
    <row r="352" spans="1:10" ht="13.5" customHeight="1" x14ac:dyDescent="0.2">
      <c r="A352" s="75">
        <v>47131830</v>
      </c>
      <c r="B352" s="64" t="str">
        <f t="shared" ca="1" si="12"/>
        <v>Limpiadores de muebles</v>
      </c>
      <c r="C352" s="63" t="s">
        <v>1449</v>
      </c>
      <c r="D352" s="63">
        <v>3</v>
      </c>
      <c r="E352" s="66">
        <v>450</v>
      </c>
      <c r="F352" s="65">
        <f t="shared" ca="1" si="13"/>
        <v>1350</v>
      </c>
      <c r="G352" s="5"/>
      <c r="H352" s="5"/>
      <c r="I352" s="5"/>
      <c r="J352" s="5"/>
    </row>
    <row r="353" spans="1:10" ht="13.5" customHeight="1" x14ac:dyDescent="0.2">
      <c r="A353" s="75">
        <v>47131824</v>
      </c>
      <c r="B353" s="64" t="str">
        <f t="shared" ca="1" si="12"/>
        <v>Limpiadores de vidrio o ventanas</v>
      </c>
      <c r="C353" s="63" t="s">
        <v>1449</v>
      </c>
      <c r="D353" s="63">
        <v>6</v>
      </c>
      <c r="E353" s="66">
        <v>250</v>
      </c>
      <c r="F353" s="65">
        <f t="shared" ca="1" si="13"/>
        <v>1500</v>
      </c>
      <c r="G353" s="5"/>
      <c r="H353" s="5"/>
      <c r="I353" s="5"/>
      <c r="J353" s="5"/>
    </row>
    <row r="354" spans="1:10" ht="13.5" customHeight="1" x14ac:dyDescent="0.2">
      <c r="A354" s="75">
        <v>47131810</v>
      </c>
      <c r="B354" s="64" t="str">
        <f t="shared" ca="1" si="12"/>
        <v>Productos para el lavaplatos</v>
      </c>
      <c r="C354" s="63" t="s">
        <v>9560</v>
      </c>
      <c r="D354" s="63">
        <v>10</v>
      </c>
      <c r="E354" s="66">
        <v>250</v>
      </c>
      <c r="F354" s="65">
        <f t="shared" ca="1" si="13"/>
        <v>2500</v>
      </c>
      <c r="G354" s="5"/>
      <c r="H354" s="5"/>
      <c r="I354" s="5"/>
      <c r="J354" s="5"/>
    </row>
    <row r="355" spans="1:10" ht="13.5" customHeight="1" x14ac:dyDescent="0.2">
      <c r="A355" s="75">
        <v>47131807</v>
      </c>
      <c r="B355" s="64" t="str">
        <f t="shared" ca="1" si="12"/>
        <v>Blanqueadores</v>
      </c>
      <c r="C355" s="63" t="s">
        <v>9560</v>
      </c>
      <c r="D355" s="63">
        <v>9</v>
      </c>
      <c r="E355" s="66">
        <v>350</v>
      </c>
      <c r="F355" s="65">
        <f t="shared" ca="1" si="13"/>
        <v>3150</v>
      </c>
      <c r="G355" s="5"/>
      <c r="H355" s="5"/>
      <c r="I355" s="5"/>
      <c r="J355" s="5"/>
    </row>
    <row r="356" spans="1:10" ht="13.5" customHeight="1" x14ac:dyDescent="0.2">
      <c r="A356" s="75">
        <v>47131803</v>
      </c>
      <c r="B356" s="64" t="str">
        <f t="shared" ca="1" si="12"/>
        <v>Desinfectantes para uso doméstico</v>
      </c>
      <c r="C356" s="63" t="s">
        <v>9560</v>
      </c>
      <c r="D356" s="63">
        <v>10</v>
      </c>
      <c r="E356" s="66">
        <v>250</v>
      </c>
      <c r="F356" s="65">
        <f t="shared" ca="1" si="13"/>
        <v>2500</v>
      </c>
      <c r="G356" s="5"/>
      <c r="H356" s="5"/>
      <c r="I356" s="5"/>
      <c r="J356" s="5"/>
    </row>
    <row r="357" spans="1:10" ht="13.5" customHeight="1" x14ac:dyDescent="0.2">
      <c r="A357" s="75">
        <v>47131706</v>
      </c>
      <c r="B357" s="64" t="str">
        <f t="shared" ca="1" si="12"/>
        <v>Dispensadores de ambientadores</v>
      </c>
      <c r="C357" s="63" t="s">
        <v>1449</v>
      </c>
      <c r="D357" s="63">
        <v>10</v>
      </c>
      <c r="E357" s="66">
        <v>550</v>
      </c>
      <c r="F357" s="65">
        <f t="shared" ca="1" si="13"/>
        <v>5500</v>
      </c>
      <c r="G357" s="5"/>
      <c r="H357" s="5"/>
      <c r="I357" s="5"/>
      <c r="J357" s="5"/>
    </row>
    <row r="358" spans="1:10" ht="13.5" customHeight="1" x14ac:dyDescent="0.2">
      <c r="A358" s="75">
        <v>47131812</v>
      </c>
      <c r="B358" s="64" t="str">
        <f t="shared" ca="1" si="12"/>
        <v>Refrescador de aire</v>
      </c>
      <c r="C358" s="63" t="s">
        <v>1449</v>
      </c>
      <c r="D358" s="63">
        <v>39</v>
      </c>
      <c r="E358" s="66">
        <v>400</v>
      </c>
      <c r="F358" s="65">
        <f t="shared" ca="1" si="13"/>
        <v>15600</v>
      </c>
      <c r="G358" s="5"/>
      <c r="H358" s="5"/>
      <c r="I358" s="5"/>
      <c r="J358" s="5"/>
    </row>
    <row r="359" spans="1:10" ht="13.5" customHeight="1" x14ac:dyDescent="0.2">
      <c r="A359" s="75">
        <v>47121701</v>
      </c>
      <c r="B359" s="64" t="str">
        <f t="shared" ca="1" si="12"/>
        <v>Bolsas de basura</v>
      </c>
      <c r="C359" s="63" t="s">
        <v>4735</v>
      </c>
      <c r="D359" s="63">
        <v>12</v>
      </c>
      <c r="E359" s="66">
        <v>850</v>
      </c>
      <c r="F359" s="65">
        <f t="shared" ca="1" si="13"/>
        <v>10200</v>
      </c>
      <c r="G359" s="5"/>
      <c r="H359" s="5"/>
      <c r="I359" s="5"/>
      <c r="J359" s="5"/>
    </row>
    <row r="360" spans="1:10" ht="13.5" customHeight="1" x14ac:dyDescent="0.2">
      <c r="A360" s="75">
        <v>47131612</v>
      </c>
      <c r="B360" s="64" t="str">
        <f t="shared" ca="1" si="12"/>
        <v>Cauchos de repuesto</v>
      </c>
      <c r="C360" s="63" t="s">
        <v>4735</v>
      </c>
      <c r="D360" s="63">
        <v>18</v>
      </c>
      <c r="E360" s="66">
        <v>250</v>
      </c>
      <c r="F360" s="65">
        <f t="shared" ca="1" si="13"/>
        <v>4500</v>
      </c>
      <c r="G360" s="5"/>
      <c r="H360" s="5"/>
      <c r="I360" s="5"/>
      <c r="J360" s="5"/>
    </row>
    <row r="361" spans="1:10" ht="13.5" customHeight="1" x14ac:dyDescent="0.2">
      <c r="A361" s="75">
        <v>47132102</v>
      </c>
      <c r="B361" s="64" t="str">
        <f t="shared" ca="1" si="12"/>
        <v>Kits de limpieza para uso general</v>
      </c>
      <c r="C361" s="63" t="s">
        <v>1449</v>
      </c>
      <c r="D361" s="63">
        <v>3</v>
      </c>
      <c r="E361" s="66">
        <v>2500</v>
      </c>
      <c r="F361" s="65">
        <f t="shared" ca="1" si="13"/>
        <v>7500</v>
      </c>
      <c r="G361" s="5"/>
      <c r="H361" s="5"/>
      <c r="I361" s="5"/>
      <c r="J361" s="5"/>
    </row>
    <row r="362" spans="1:10" ht="13.5" customHeight="1" x14ac:dyDescent="0.2">
      <c r="A362" s="75">
        <v>14111704</v>
      </c>
      <c r="B362" s="64" t="str">
        <f t="shared" ca="1" si="12"/>
        <v>Papel higiénico</v>
      </c>
      <c r="C362" s="63" t="s">
        <v>4735</v>
      </c>
      <c r="D362" s="63">
        <v>41</v>
      </c>
      <c r="E362" s="66">
        <v>400</v>
      </c>
      <c r="F362" s="65">
        <f t="shared" ca="1" si="13"/>
        <v>16400</v>
      </c>
      <c r="G362" s="5"/>
      <c r="H362" s="5"/>
      <c r="I362" s="5"/>
      <c r="J362" s="5"/>
    </row>
    <row r="363" spans="1:10" ht="13.5" customHeight="1" x14ac:dyDescent="0.2">
      <c r="A363" s="75">
        <v>14111703</v>
      </c>
      <c r="B363" s="64" t="str">
        <f t="shared" ca="1" si="12"/>
        <v>Toallas de papel</v>
      </c>
      <c r="C363" s="63" t="s">
        <v>4735</v>
      </c>
      <c r="D363" s="63">
        <v>16</v>
      </c>
      <c r="E363" s="66">
        <v>300</v>
      </c>
      <c r="F363" s="65">
        <f t="shared" ca="1" si="13"/>
        <v>4800</v>
      </c>
      <c r="G363" s="5"/>
      <c r="H363" s="5"/>
      <c r="I363" s="5"/>
      <c r="J363" s="5"/>
    </row>
    <row r="364" spans="1:10" ht="13.5" customHeight="1" x14ac:dyDescent="0.2">
      <c r="A364" s="75">
        <v>14111705</v>
      </c>
      <c r="B364" s="64" t="str">
        <f t="shared" ca="1" si="12"/>
        <v>Servilletas de papel</v>
      </c>
      <c r="C364" s="63" t="s">
        <v>4735</v>
      </c>
      <c r="D364" s="63">
        <v>18</v>
      </c>
      <c r="E364" s="66">
        <v>300</v>
      </c>
      <c r="F364" s="65">
        <f t="shared" ca="1" si="13"/>
        <v>5400</v>
      </c>
      <c r="G364" s="5"/>
      <c r="H364" s="5"/>
      <c r="I364" s="5"/>
      <c r="J364" s="5"/>
    </row>
    <row r="365" spans="1:10" ht="13.5" customHeight="1" x14ac:dyDescent="0.2">
      <c r="A365" s="75">
        <v>55101522</v>
      </c>
      <c r="B365" s="64" t="str">
        <f t="shared" ca="1" si="12"/>
        <v>Globos terrestres o celestes</v>
      </c>
      <c r="C365" s="63" t="s">
        <v>4735</v>
      </c>
      <c r="D365" s="63">
        <v>5</v>
      </c>
      <c r="E365" s="66">
        <v>1000</v>
      </c>
      <c r="F365" s="65">
        <f t="shared" ca="1" si="13"/>
        <v>5000</v>
      </c>
      <c r="G365" s="5"/>
      <c r="H365" s="5"/>
      <c r="I365" s="5"/>
      <c r="J365" s="5"/>
    </row>
    <row r="366" spans="1:10" ht="13.5" customHeight="1" x14ac:dyDescent="0.2">
      <c r="A366" s="73">
        <v>47131502</v>
      </c>
      <c r="B366" s="64" t="str">
        <f t="shared" ca="1" si="12"/>
        <v>Pañitos o toallas para limpiar</v>
      </c>
      <c r="C366" s="63" t="s">
        <v>1449</v>
      </c>
      <c r="D366" s="63">
        <v>18</v>
      </c>
      <c r="E366" s="66">
        <v>250</v>
      </c>
      <c r="F366" s="65">
        <f t="shared" ca="1" si="13"/>
        <v>4500</v>
      </c>
      <c r="G366" s="5"/>
      <c r="H366" s="5"/>
      <c r="I366" s="5"/>
      <c r="J366" s="5"/>
    </row>
    <row r="367" spans="1:10" ht="13.5" customHeight="1" x14ac:dyDescent="0.2">
      <c r="A367" s="73">
        <v>47121804</v>
      </c>
      <c r="B367" s="64" t="str">
        <f t="shared" ca="1" si="12"/>
        <v>Baldes para limpieza</v>
      </c>
      <c r="C367" s="63" t="s">
        <v>1449</v>
      </c>
      <c r="D367" s="63">
        <v>3</v>
      </c>
      <c r="E367" s="66">
        <v>250</v>
      </c>
      <c r="F367" s="65">
        <f t="shared" ca="1" si="13"/>
        <v>750</v>
      </c>
      <c r="G367" s="5"/>
      <c r="H367" s="5"/>
      <c r="I367" s="5"/>
      <c r="J367" s="5"/>
    </row>
    <row r="368" spans="1:10" ht="14.1" customHeight="1" x14ac:dyDescent="0.2">
      <c r="A368" s="5"/>
      <c r="B368" s="5"/>
      <c r="C368" s="5"/>
      <c r="D368" s="5"/>
      <c r="E368" s="68" t="s">
        <v>12551</v>
      </c>
      <c r="F368" s="69">
        <f ca="1">SUM(Table325[MONTO TOTAL ESTIMADO])</f>
        <v>104000</v>
      </c>
      <c r="G368" s="5"/>
      <c r="H368" s="5" t="str">
        <f>C339</f>
        <v>Bienes</v>
      </c>
      <c r="I368" s="5" t="str">
        <f>E339</f>
        <v>Sí</v>
      </c>
      <c r="J368" s="5" t="str">
        <f>D339</f>
        <v>Compras Menores</v>
      </c>
    </row>
    <row r="369" spans="1:10" ht="14.1" customHeight="1" thickBot="1" x14ac:dyDescent="0.3"/>
    <row r="370" spans="1:10" ht="33.75" customHeight="1" thickBot="1" x14ac:dyDescent="0.25">
      <c r="A370" s="59" t="s">
        <v>16383</v>
      </c>
      <c r="B370" s="59" t="s">
        <v>161</v>
      </c>
      <c r="C370" s="59" t="s">
        <v>11725</v>
      </c>
      <c r="D370" s="59" t="s">
        <v>14379</v>
      </c>
      <c r="E370" s="59" t="s">
        <v>10963</v>
      </c>
      <c r="F370" s="59" t="s">
        <v>11096</v>
      </c>
      <c r="G370" s="5"/>
      <c r="H370" s="5"/>
      <c r="I370" s="5"/>
      <c r="J370" s="5"/>
    </row>
    <row r="371" spans="1:10" ht="13.5" customHeight="1" thickBot="1" x14ac:dyDescent="0.25">
      <c r="A371" s="61" t="s">
        <v>18842</v>
      </c>
      <c r="B371" s="61" t="s">
        <v>18843</v>
      </c>
      <c r="C371" s="61" t="s">
        <v>17798</v>
      </c>
      <c r="D371" s="61" t="s">
        <v>17483</v>
      </c>
      <c r="E371" s="61" t="s">
        <v>8855</v>
      </c>
      <c r="F371" s="61"/>
      <c r="G371" s="5"/>
      <c r="H371" s="5"/>
      <c r="I371" s="5"/>
      <c r="J371" s="5"/>
    </row>
    <row r="372" spans="1:10" ht="14.1" customHeight="1" thickBot="1" x14ac:dyDescent="0.25">
      <c r="A372" s="78" t="s">
        <v>14829</v>
      </c>
      <c r="B372" s="62" t="s">
        <v>8529</v>
      </c>
      <c r="C372" s="71">
        <v>45200</v>
      </c>
      <c r="D372" s="78" t="s">
        <v>9386</v>
      </c>
      <c r="E372" s="62" t="s">
        <v>13094</v>
      </c>
      <c r="F372" s="61" t="s">
        <v>3080</v>
      </c>
      <c r="G372" s="5"/>
      <c r="H372" s="5"/>
      <c r="I372" s="5"/>
      <c r="J372" s="5"/>
    </row>
    <row r="373" spans="1:10" ht="14.1" customHeight="1" thickBot="1" x14ac:dyDescent="0.25">
      <c r="A373" s="79"/>
      <c r="B373" s="62" t="s">
        <v>1786</v>
      </c>
      <c r="C373" s="60">
        <f>IF(C372="","",IF(AND(MONTH(C372)&gt;=1,MONTH(C372)&lt;=3),1,IF(AND(MONTH(C372)&gt;=4,MONTH(C372)&lt;=6),2,IF(AND(MONTH(C372)&gt;=7,MONTH(C372)&lt;=9),3,4))))</f>
        <v>4</v>
      </c>
      <c r="D373" s="79"/>
      <c r="E373" s="62" t="s">
        <v>2417</v>
      </c>
      <c r="F373" s="61" t="s">
        <v>11113</v>
      </c>
      <c r="G373" s="5"/>
      <c r="H373" s="5"/>
      <c r="I373" s="5"/>
      <c r="J373" s="5"/>
    </row>
    <row r="374" spans="1:10" ht="14.1" customHeight="1" thickBot="1" x14ac:dyDescent="0.25">
      <c r="A374" s="79"/>
      <c r="B374" s="62" t="s">
        <v>12943</v>
      </c>
      <c r="C374" s="71">
        <v>45291</v>
      </c>
      <c r="D374" s="79"/>
      <c r="E374" s="62" t="s">
        <v>3073</v>
      </c>
      <c r="F374" s="61" t="s">
        <v>11113</v>
      </c>
      <c r="G374" s="5"/>
      <c r="H374" s="5"/>
      <c r="I374" s="5"/>
      <c r="J374" s="5"/>
    </row>
    <row r="375" spans="1:10" ht="14.1" customHeight="1" thickBot="1" x14ac:dyDescent="0.25">
      <c r="A375" s="79"/>
      <c r="B375" s="62" t="s">
        <v>1786</v>
      </c>
      <c r="C375" s="60">
        <f>IF(C374="","",IF(AND(MONTH(C374)&gt;=1,MONTH(C374)&lt;=3),1,IF(AND(MONTH(C374)&gt;=4,MONTH(C374)&lt;=6),2,IF(AND(MONTH(C374)&gt;=7,MONTH(C374)&lt;=9),3,4))))</f>
        <v>4</v>
      </c>
      <c r="D375" s="79"/>
      <c r="E375" s="62" t="s">
        <v>13193</v>
      </c>
      <c r="F375" s="61" t="s">
        <v>11113</v>
      </c>
      <c r="G375" s="5"/>
      <c r="H375" s="5"/>
      <c r="I375" s="5"/>
      <c r="J375" s="5"/>
    </row>
    <row r="376" spans="1:10" ht="14.1" customHeight="1" thickBot="1" x14ac:dyDescent="0.25">
      <c r="A376" s="5"/>
      <c r="B376" s="5"/>
      <c r="C376" s="5"/>
      <c r="D376" s="5"/>
      <c r="E376" s="5"/>
      <c r="F376" s="5"/>
      <c r="G376" s="5"/>
      <c r="H376" s="5"/>
      <c r="I376" s="5"/>
      <c r="J376" s="5"/>
    </row>
    <row r="377" spans="1:10" ht="14.1" customHeight="1" thickBot="1" x14ac:dyDescent="0.25">
      <c r="A377" s="67" t="s">
        <v>15736</v>
      </c>
      <c r="B377" s="67" t="s">
        <v>16147</v>
      </c>
      <c r="C377" s="67" t="s">
        <v>15642</v>
      </c>
      <c r="D377" s="67" t="s">
        <v>15252</v>
      </c>
      <c r="E377" s="67" t="s">
        <v>6933</v>
      </c>
      <c r="F377" s="67" t="s">
        <v>15281</v>
      </c>
      <c r="G377" s="5"/>
      <c r="H377" s="5"/>
      <c r="I377" s="5"/>
      <c r="J377" s="5"/>
    </row>
    <row r="378" spans="1:10" ht="14.1" customHeight="1" x14ac:dyDescent="0.2">
      <c r="A378" s="73">
        <v>47131611</v>
      </c>
      <c r="B378" s="64" t="str">
        <f t="shared" ref="B378:B399" ca="1" si="14">IFERROR(INDEX(UNSPSCDes,MATCH(INDIRECT(ADDRESS(ROW(),COLUMN()-1,4)),UNSPSCCode,0)),"")</f>
        <v>Recogedor de basura</v>
      </c>
      <c r="C378" s="63" t="s">
        <v>1449</v>
      </c>
      <c r="D378" s="63">
        <v>3</v>
      </c>
      <c r="E378" s="66">
        <v>250</v>
      </c>
      <c r="F378" s="65">
        <f t="shared" ref="F378:F399" ca="1" si="15">INDIRECT(ADDRESS(ROW(),COLUMN()-2,4))*INDIRECT(ADDRESS(ROW(),COLUMN()-1,4))</f>
        <v>750</v>
      </c>
      <c r="G378" s="5"/>
      <c r="H378" s="5"/>
      <c r="I378" s="5"/>
      <c r="J378" s="5"/>
    </row>
    <row r="379" spans="1:10" ht="13.5" customHeight="1" x14ac:dyDescent="0.2">
      <c r="A379" s="73">
        <v>47131603</v>
      </c>
      <c r="B379" s="64" t="str">
        <f t="shared" ca="1" si="14"/>
        <v>Esponjas</v>
      </c>
      <c r="C379" s="63" t="s">
        <v>1449</v>
      </c>
      <c r="D379" s="63">
        <v>16</v>
      </c>
      <c r="E379" s="66">
        <v>150</v>
      </c>
      <c r="F379" s="65">
        <f t="shared" ca="1" si="15"/>
        <v>2400</v>
      </c>
      <c r="G379" s="5"/>
      <c r="H379" s="5"/>
      <c r="I379" s="5"/>
      <c r="J379" s="5"/>
    </row>
    <row r="380" spans="1:10" ht="13.5" customHeight="1" x14ac:dyDescent="0.2">
      <c r="A380" s="73">
        <v>47131617</v>
      </c>
      <c r="B380" s="64" t="str">
        <f t="shared" ca="1" si="14"/>
        <v>Traperos para polvo</v>
      </c>
      <c r="C380" s="63" t="s">
        <v>1449</v>
      </c>
      <c r="D380" s="63">
        <v>5</v>
      </c>
      <c r="E380" s="66">
        <v>350</v>
      </c>
      <c r="F380" s="65">
        <f t="shared" ca="1" si="15"/>
        <v>1750</v>
      </c>
      <c r="G380" s="5"/>
      <c r="H380" s="5"/>
      <c r="I380" s="5"/>
      <c r="J380" s="5"/>
    </row>
    <row r="381" spans="1:10" ht="13.5" customHeight="1" x14ac:dyDescent="0.2">
      <c r="A381" s="73">
        <v>47131604</v>
      </c>
      <c r="B381" s="64" t="str">
        <f t="shared" ca="1" si="14"/>
        <v>Escobas</v>
      </c>
      <c r="C381" s="63" t="s">
        <v>1449</v>
      </c>
      <c r="D381" s="63">
        <v>3</v>
      </c>
      <c r="E381" s="66">
        <v>350</v>
      </c>
      <c r="F381" s="65">
        <f t="shared" ca="1" si="15"/>
        <v>1050</v>
      </c>
      <c r="G381" s="5"/>
      <c r="H381" s="5"/>
      <c r="I381" s="5"/>
      <c r="J381" s="5"/>
    </row>
    <row r="382" spans="1:10" ht="13.5" customHeight="1" x14ac:dyDescent="0.2">
      <c r="A382" s="73">
        <v>47131605</v>
      </c>
      <c r="B382" s="64" t="str">
        <f t="shared" ca="1" si="14"/>
        <v>Cepillos de limpieza</v>
      </c>
      <c r="C382" s="63" t="s">
        <v>1449</v>
      </c>
      <c r="D382" s="63">
        <v>2</v>
      </c>
      <c r="E382" s="66">
        <v>350</v>
      </c>
      <c r="F382" s="65">
        <f t="shared" ca="1" si="15"/>
        <v>700</v>
      </c>
      <c r="G382" s="5"/>
      <c r="H382" s="5"/>
      <c r="I382" s="5"/>
      <c r="J382" s="5"/>
    </row>
    <row r="383" spans="1:10" ht="13.5" customHeight="1" x14ac:dyDescent="0.2">
      <c r="A383" s="73">
        <v>47131909</v>
      </c>
      <c r="B383" s="64" t="str">
        <f t="shared" ca="1" si="14"/>
        <v>Almohadillas o rollos absorbentes</v>
      </c>
      <c r="C383" s="63" t="s">
        <v>1449</v>
      </c>
      <c r="D383" s="63">
        <v>4</v>
      </c>
      <c r="E383" s="66">
        <v>350</v>
      </c>
      <c r="F383" s="65">
        <f t="shared" ca="1" si="15"/>
        <v>1400</v>
      </c>
      <c r="G383" s="5"/>
      <c r="H383" s="5"/>
      <c r="I383" s="5"/>
      <c r="J383" s="5"/>
    </row>
    <row r="384" spans="1:10" ht="13.5" customHeight="1" x14ac:dyDescent="0.2">
      <c r="A384" s="73">
        <v>47131830</v>
      </c>
      <c r="B384" s="64" t="str">
        <f t="shared" ca="1" si="14"/>
        <v>Limpiadores de muebles</v>
      </c>
      <c r="C384" s="63" t="s">
        <v>1449</v>
      </c>
      <c r="D384" s="63">
        <v>3</v>
      </c>
      <c r="E384" s="66">
        <v>450</v>
      </c>
      <c r="F384" s="65">
        <f t="shared" ca="1" si="15"/>
        <v>1350</v>
      </c>
      <c r="G384" s="5"/>
      <c r="H384" s="5"/>
      <c r="I384" s="5"/>
      <c r="J384" s="5"/>
    </row>
    <row r="385" spans="1:10" ht="13.5" customHeight="1" x14ac:dyDescent="0.2">
      <c r="A385" s="73">
        <v>47131824</v>
      </c>
      <c r="B385" s="64" t="str">
        <f t="shared" ca="1" si="14"/>
        <v>Limpiadores de vidrio o ventanas</v>
      </c>
      <c r="C385" s="63" t="s">
        <v>1449</v>
      </c>
      <c r="D385" s="63">
        <v>4</v>
      </c>
      <c r="E385" s="66">
        <v>250</v>
      </c>
      <c r="F385" s="65">
        <f t="shared" ca="1" si="15"/>
        <v>1000</v>
      </c>
      <c r="G385" s="5"/>
      <c r="H385" s="5"/>
      <c r="I385" s="5"/>
      <c r="J385" s="5"/>
    </row>
    <row r="386" spans="1:10" ht="13.5" customHeight="1" x14ac:dyDescent="0.2">
      <c r="A386" s="73">
        <v>47131810</v>
      </c>
      <c r="B386" s="64" t="str">
        <f t="shared" ca="1" si="14"/>
        <v>Productos para el lavaplatos</v>
      </c>
      <c r="C386" s="63" t="s">
        <v>9560</v>
      </c>
      <c r="D386" s="63">
        <v>8</v>
      </c>
      <c r="E386" s="66">
        <v>250</v>
      </c>
      <c r="F386" s="65">
        <f t="shared" ca="1" si="15"/>
        <v>2000</v>
      </c>
      <c r="G386" s="5"/>
      <c r="H386" s="5"/>
      <c r="I386" s="5"/>
      <c r="J386" s="5"/>
    </row>
    <row r="387" spans="1:10" ht="13.5" customHeight="1" x14ac:dyDescent="0.2">
      <c r="A387" s="73">
        <v>47131807</v>
      </c>
      <c r="B387" s="64" t="str">
        <f t="shared" ca="1" si="14"/>
        <v>Blanqueadores</v>
      </c>
      <c r="C387" s="63" t="s">
        <v>9560</v>
      </c>
      <c r="D387" s="63">
        <v>7</v>
      </c>
      <c r="E387" s="66">
        <v>350</v>
      </c>
      <c r="F387" s="65">
        <f t="shared" ca="1" si="15"/>
        <v>2450</v>
      </c>
      <c r="G387" s="5"/>
      <c r="H387" s="5"/>
      <c r="I387" s="5"/>
      <c r="J387" s="5"/>
    </row>
    <row r="388" spans="1:10" ht="13.5" customHeight="1" x14ac:dyDescent="0.2">
      <c r="A388" s="73">
        <v>47131803</v>
      </c>
      <c r="B388" s="64" t="str">
        <f t="shared" ca="1" si="14"/>
        <v>Desinfectantes para uso doméstico</v>
      </c>
      <c r="C388" s="63" t="s">
        <v>9560</v>
      </c>
      <c r="D388" s="63">
        <v>8</v>
      </c>
      <c r="E388" s="66">
        <v>250</v>
      </c>
      <c r="F388" s="65">
        <f t="shared" ca="1" si="15"/>
        <v>2000</v>
      </c>
      <c r="G388" s="5"/>
      <c r="H388" s="5"/>
      <c r="I388" s="5"/>
      <c r="J388" s="5"/>
    </row>
    <row r="389" spans="1:10" ht="13.5" customHeight="1" x14ac:dyDescent="0.2">
      <c r="A389" s="73">
        <v>47131706</v>
      </c>
      <c r="B389" s="64" t="str">
        <f t="shared" ca="1" si="14"/>
        <v>Dispensadores de ambientadores</v>
      </c>
      <c r="C389" s="63" t="s">
        <v>1449</v>
      </c>
      <c r="D389" s="63">
        <v>9</v>
      </c>
      <c r="E389" s="66">
        <v>550</v>
      </c>
      <c r="F389" s="65">
        <f t="shared" ca="1" si="15"/>
        <v>4950</v>
      </c>
      <c r="G389" s="5"/>
      <c r="H389" s="5"/>
      <c r="I389" s="5"/>
      <c r="J389" s="5"/>
    </row>
    <row r="390" spans="1:10" ht="13.5" customHeight="1" x14ac:dyDescent="0.2">
      <c r="A390" s="73">
        <v>47131502</v>
      </c>
      <c r="B390" s="64" t="str">
        <f t="shared" ca="1" si="14"/>
        <v>Pañitos o toallas para limpiar</v>
      </c>
      <c r="C390" s="63" t="s">
        <v>1449</v>
      </c>
      <c r="D390" s="63">
        <v>15</v>
      </c>
      <c r="E390" s="66">
        <v>400</v>
      </c>
      <c r="F390" s="65">
        <f t="shared" ca="1" si="15"/>
        <v>6000</v>
      </c>
      <c r="G390" s="5"/>
      <c r="H390" s="5"/>
      <c r="I390" s="5"/>
      <c r="J390" s="5"/>
    </row>
    <row r="391" spans="1:10" ht="13.5" customHeight="1" x14ac:dyDescent="0.2">
      <c r="A391" s="73">
        <v>47131812</v>
      </c>
      <c r="B391" s="64" t="str">
        <f t="shared" ca="1" si="14"/>
        <v>Refrescador de aire</v>
      </c>
      <c r="C391" s="63" t="s">
        <v>4735</v>
      </c>
      <c r="D391" s="63">
        <v>37</v>
      </c>
      <c r="E391" s="66">
        <v>850</v>
      </c>
      <c r="F391" s="65">
        <f t="shared" ca="1" si="15"/>
        <v>31450</v>
      </c>
      <c r="G391" s="5"/>
      <c r="H391" s="5"/>
      <c r="I391" s="5"/>
      <c r="J391" s="5"/>
    </row>
    <row r="392" spans="1:10" ht="13.5" customHeight="1" x14ac:dyDescent="0.2">
      <c r="A392" s="73">
        <v>47121701</v>
      </c>
      <c r="B392" s="64" t="str">
        <f t="shared" ca="1" si="14"/>
        <v>Bolsas de basura</v>
      </c>
      <c r="C392" s="63" t="s">
        <v>4735</v>
      </c>
      <c r="D392" s="63">
        <v>9</v>
      </c>
      <c r="E392" s="66">
        <v>250</v>
      </c>
      <c r="F392" s="65">
        <f t="shared" ca="1" si="15"/>
        <v>2250</v>
      </c>
      <c r="G392" s="5"/>
      <c r="H392" s="5"/>
      <c r="I392" s="5"/>
      <c r="J392" s="5"/>
    </row>
    <row r="393" spans="1:10" ht="13.5" customHeight="1" x14ac:dyDescent="0.2">
      <c r="A393" s="73">
        <v>47121804</v>
      </c>
      <c r="B393" s="64" t="str">
        <f t="shared" ca="1" si="14"/>
        <v>Baldes para limpieza</v>
      </c>
      <c r="C393" s="63" t="s">
        <v>1449</v>
      </c>
      <c r="D393" s="63">
        <v>3</v>
      </c>
      <c r="E393" s="66">
        <v>2500</v>
      </c>
      <c r="F393" s="65">
        <f t="shared" ca="1" si="15"/>
        <v>7500</v>
      </c>
      <c r="G393" s="5"/>
      <c r="H393" s="5"/>
      <c r="I393" s="5"/>
      <c r="J393" s="5"/>
    </row>
    <row r="394" spans="1:10" ht="13.5" customHeight="1" x14ac:dyDescent="0.2">
      <c r="A394" s="73">
        <v>47131612</v>
      </c>
      <c r="B394" s="64" t="str">
        <f t="shared" ca="1" si="14"/>
        <v>Cauchos de repuesto</v>
      </c>
      <c r="C394" s="63" t="s">
        <v>4735</v>
      </c>
      <c r="D394" s="63">
        <v>10</v>
      </c>
      <c r="E394" s="66">
        <v>400</v>
      </c>
      <c r="F394" s="65">
        <f t="shared" ca="1" si="15"/>
        <v>4000</v>
      </c>
      <c r="G394" s="5"/>
      <c r="H394" s="5"/>
      <c r="I394" s="5"/>
      <c r="J394" s="5"/>
    </row>
    <row r="395" spans="1:10" ht="13.5" customHeight="1" x14ac:dyDescent="0.2">
      <c r="A395" s="73">
        <v>47132102</v>
      </c>
      <c r="B395" s="64" t="str">
        <f t="shared" ca="1" si="14"/>
        <v>Kits de limpieza para uso general</v>
      </c>
      <c r="C395" s="63" t="s">
        <v>4735</v>
      </c>
      <c r="D395" s="63">
        <v>16</v>
      </c>
      <c r="E395" s="66">
        <v>300</v>
      </c>
      <c r="F395" s="65">
        <f t="shared" ca="1" si="15"/>
        <v>4800</v>
      </c>
      <c r="G395" s="5"/>
      <c r="H395" s="5"/>
      <c r="I395" s="5"/>
      <c r="J395" s="5"/>
    </row>
    <row r="396" spans="1:10" ht="13.5" customHeight="1" x14ac:dyDescent="0.2">
      <c r="A396" s="73">
        <v>14111704</v>
      </c>
      <c r="B396" s="64" t="str">
        <f t="shared" ca="1" si="14"/>
        <v>Papel higiénico</v>
      </c>
      <c r="C396" s="63" t="s">
        <v>4735</v>
      </c>
      <c r="D396" s="63">
        <v>36</v>
      </c>
      <c r="E396" s="66">
        <v>300</v>
      </c>
      <c r="F396" s="65">
        <f t="shared" ca="1" si="15"/>
        <v>10800</v>
      </c>
      <c r="G396" s="5"/>
      <c r="H396" s="5"/>
      <c r="I396" s="5"/>
      <c r="J396" s="5"/>
    </row>
    <row r="397" spans="1:10" ht="13.5" customHeight="1" x14ac:dyDescent="0.2">
      <c r="A397" s="73">
        <v>14111703</v>
      </c>
      <c r="B397" s="64" t="str">
        <f t="shared" ca="1" si="14"/>
        <v>Toallas de papel</v>
      </c>
      <c r="C397" s="63" t="s">
        <v>4735</v>
      </c>
      <c r="D397" s="63">
        <v>13</v>
      </c>
      <c r="E397" s="66">
        <v>1000</v>
      </c>
      <c r="F397" s="65">
        <f t="shared" ca="1" si="15"/>
        <v>13000</v>
      </c>
      <c r="G397" s="5"/>
      <c r="H397" s="5"/>
      <c r="I397" s="5"/>
      <c r="J397" s="5"/>
    </row>
    <row r="398" spans="1:10" ht="13.5" customHeight="1" x14ac:dyDescent="0.2">
      <c r="A398" s="73">
        <v>14111705</v>
      </c>
      <c r="B398" s="64" t="str">
        <f t="shared" ca="1" si="14"/>
        <v>Servilletas de papel</v>
      </c>
      <c r="C398" s="63" t="s">
        <v>1449</v>
      </c>
      <c r="D398" s="63">
        <v>16</v>
      </c>
      <c r="E398" s="66">
        <v>250</v>
      </c>
      <c r="F398" s="65">
        <f t="shared" ca="1" si="15"/>
        <v>4000</v>
      </c>
      <c r="G398" s="5"/>
      <c r="H398" s="5"/>
      <c r="I398" s="5"/>
      <c r="J398" s="5"/>
    </row>
    <row r="399" spans="1:10" ht="13.5" customHeight="1" x14ac:dyDescent="0.2">
      <c r="A399" s="73">
        <v>55101522</v>
      </c>
      <c r="B399" s="64" t="str">
        <f t="shared" ca="1" si="14"/>
        <v>Globos terrestres o celestes</v>
      </c>
      <c r="C399" s="63" t="s">
        <v>1449</v>
      </c>
      <c r="D399" s="63">
        <v>4</v>
      </c>
      <c r="E399" s="66">
        <v>250</v>
      </c>
      <c r="F399" s="65">
        <f t="shared" ca="1" si="15"/>
        <v>1000</v>
      </c>
      <c r="G399" s="5"/>
      <c r="H399" s="5"/>
      <c r="I399" s="5"/>
      <c r="J399" s="5"/>
    </row>
    <row r="400" spans="1:10" ht="14.1" customHeight="1" x14ac:dyDescent="0.2">
      <c r="A400" s="5"/>
      <c r="B400" s="5"/>
      <c r="C400" s="5"/>
      <c r="D400" s="5"/>
      <c r="E400" s="68" t="s">
        <v>12551</v>
      </c>
      <c r="F400" s="69">
        <f ca="1">SUM(Table326[MONTO TOTAL ESTIMADO])</f>
        <v>106600</v>
      </c>
      <c r="G400" s="5"/>
      <c r="H400" s="5" t="str">
        <f>C371</f>
        <v>Bienes</v>
      </c>
      <c r="I400" s="5" t="str">
        <f>E371</f>
        <v>Sí</v>
      </c>
      <c r="J400" s="5" t="str">
        <f>D371</f>
        <v>Compras Menores</v>
      </c>
    </row>
    <row r="401" spans="1:10" ht="14.1" customHeight="1" thickBot="1" x14ac:dyDescent="0.3"/>
    <row r="402" spans="1:10" ht="33.75" customHeight="1" thickBot="1" x14ac:dyDescent="0.25">
      <c r="A402" s="59" t="s">
        <v>16383</v>
      </c>
      <c r="B402" s="59" t="s">
        <v>161</v>
      </c>
      <c r="C402" s="59" t="s">
        <v>11725</v>
      </c>
      <c r="D402" s="59" t="s">
        <v>14379</v>
      </c>
      <c r="E402" s="59" t="s">
        <v>10963</v>
      </c>
      <c r="F402" s="59" t="s">
        <v>11096</v>
      </c>
      <c r="G402" s="5"/>
      <c r="H402" s="5"/>
      <c r="I402" s="5"/>
      <c r="J402" s="5"/>
    </row>
    <row r="403" spans="1:10" ht="13.5" customHeight="1" thickBot="1" x14ac:dyDescent="0.25">
      <c r="A403" s="61" t="s">
        <v>18844</v>
      </c>
      <c r="B403" s="61" t="s">
        <v>18845</v>
      </c>
      <c r="C403" s="61" t="s">
        <v>17798</v>
      </c>
      <c r="D403" s="61" t="s">
        <v>1875</v>
      </c>
      <c r="E403" s="61" t="s">
        <v>8855</v>
      </c>
      <c r="F403" s="61"/>
      <c r="G403" s="5"/>
      <c r="H403" s="5"/>
      <c r="I403" s="5"/>
      <c r="J403" s="5"/>
    </row>
    <row r="404" spans="1:10" ht="14.1" customHeight="1" thickBot="1" x14ac:dyDescent="0.25">
      <c r="A404" s="78" t="s">
        <v>14829</v>
      </c>
      <c r="B404" s="62" t="s">
        <v>8529</v>
      </c>
      <c r="C404" s="71">
        <v>44927</v>
      </c>
      <c r="D404" s="78" t="s">
        <v>9386</v>
      </c>
      <c r="E404" s="62" t="s">
        <v>13094</v>
      </c>
      <c r="F404" s="61" t="s">
        <v>3080</v>
      </c>
      <c r="G404" s="5"/>
      <c r="H404" s="5"/>
      <c r="I404" s="5"/>
      <c r="J404" s="5"/>
    </row>
    <row r="405" spans="1:10" ht="14.1" customHeight="1" thickBot="1" x14ac:dyDescent="0.25">
      <c r="A405" s="79"/>
      <c r="B405" s="62" t="s">
        <v>1786</v>
      </c>
      <c r="C405" s="60">
        <f>IF(C404="","",IF(AND(MONTH(C404)&gt;=1,MONTH(C404)&lt;=3),1,IF(AND(MONTH(C404)&gt;=4,MONTH(C404)&lt;=6),2,IF(AND(MONTH(C404)&gt;=7,MONTH(C404)&lt;=9),3,4))))</f>
        <v>1</v>
      </c>
      <c r="D405" s="79"/>
      <c r="E405" s="62" t="s">
        <v>2417</v>
      </c>
      <c r="F405" s="61" t="s">
        <v>11113</v>
      </c>
      <c r="G405" s="5"/>
      <c r="H405" s="5"/>
      <c r="I405" s="5"/>
      <c r="J405" s="5"/>
    </row>
    <row r="406" spans="1:10" ht="14.1" customHeight="1" thickBot="1" x14ac:dyDescent="0.25">
      <c r="A406" s="79"/>
      <c r="B406" s="62" t="s">
        <v>12943</v>
      </c>
      <c r="C406" s="71">
        <v>45016</v>
      </c>
      <c r="D406" s="79"/>
      <c r="E406" s="62" t="s">
        <v>3073</v>
      </c>
      <c r="F406" s="61" t="s">
        <v>11113</v>
      </c>
      <c r="G406" s="5"/>
      <c r="H406" s="5"/>
      <c r="I406" s="5"/>
      <c r="J406" s="5"/>
    </row>
    <row r="407" spans="1:10" ht="14.1" customHeight="1" thickBot="1" x14ac:dyDescent="0.25">
      <c r="A407" s="79"/>
      <c r="B407" s="62" t="s">
        <v>1786</v>
      </c>
      <c r="C407" s="60">
        <f>IF(C406="","",IF(AND(MONTH(C406)&gt;=1,MONTH(C406)&lt;=3),1,IF(AND(MONTH(C406)&gt;=4,MONTH(C406)&lt;=6),2,IF(AND(MONTH(C406)&gt;=7,MONTH(C406)&lt;=9),3,4))))</f>
        <v>1</v>
      </c>
      <c r="D407" s="79"/>
      <c r="E407" s="62" t="s">
        <v>13193</v>
      </c>
      <c r="F407" s="61" t="s">
        <v>11113</v>
      </c>
      <c r="G407" s="5"/>
      <c r="H407" s="5"/>
      <c r="I407" s="5"/>
      <c r="J407" s="5"/>
    </row>
    <row r="408" spans="1:10" ht="14.1" customHeight="1" thickBot="1" x14ac:dyDescent="0.25">
      <c r="A408" s="5"/>
      <c r="B408" s="5"/>
      <c r="C408" s="5"/>
      <c r="D408" s="5"/>
      <c r="E408" s="5"/>
      <c r="F408" s="5"/>
      <c r="G408" s="5"/>
      <c r="H408" s="5"/>
      <c r="I408" s="5"/>
      <c r="J408" s="5"/>
    </row>
    <row r="409" spans="1:10" ht="14.1" customHeight="1" thickBot="1" x14ac:dyDescent="0.25">
      <c r="A409" s="67" t="s">
        <v>15736</v>
      </c>
      <c r="B409" s="67" t="s">
        <v>16147</v>
      </c>
      <c r="C409" s="67" t="s">
        <v>15642</v>
      </c>
      <c r="D409" s="67" t="s">
        <v>15252</v>
      </c>
      <c r="E409" s="67" t="s">
        <v>6933</v>
      </c>
      <c r="F409" s="67" t="s">
        <v>15281</v>
      </c>
      <c r="G409" s="5"/>
      <c r="H409" s="5"/>
      <c r="I409" s="5"/>
      <c r="J409" s="5"/>
    </row>
    <row r="410" spans="1:10" ht="14.1" customHeight="1" x14ac:dyDescent="0.2">
      <c r="A410" s="73">
        <v>44101602</v>
      </c>
      <c r="B410" s="64" t="str">
        <f t="shared" ref="B410:B421" ca="1" si="16">IFERROR(INDEX(UNSPSCDes,MATCH(INDIRECT(ADDRESS(ROW(),COLUMN()-1,4)),UNSPSCCode,0)),"")</f>
        <v>Máquinas perforadoras o para unir papel</v>
      </c>
      <c r="C410" s="63" t="s">
        <v>1449</v>
      </c>
      <c r="D410" s="63">
        <v>15</v>
      </c>
      <c r="E410" s="66">
        <v>500</v>
      </c>
      <c r="F410" s="65">
        <f t="shared" ref="F410:F421" ca="1" si="17">INDIRECT(ADDRESS(ROW(),COLUMN()-2,4))*INDIRECT(ADDRESS(ROW(),COLUMN()-1,4))</f>
        <v>7500</v>
      </c>
      <c r="G410" s="5"/>
      <c r="H410" s="5"/>
      <c r="I410" s="5"/>
      <c r="J410" s="5"/>
    </row>
    <row r="411" spans="1:10" ht="13.5" customHeight="1" x14ac:dyDescent="0.2">
      <c r="A411" s="73">
        <v>44101802</v>
      </c>
      <c r="B411" s="64" t="str">
        <f t="shared" ca="1" si="16"/>
        <v>Máquinas sumadoras</v>
      </c>
      <c r="C411" s="63" t="s">
        <v>1449</v>
      </c>
      <c r="D411" s="63">
        <v>7</v>
      </c>
      <c r="E411" s="66">
        <v>2000</v>
      </c>
      <c r="F411" s="65">
        <f t="shared" ca="1" si="17"/>
        <v>14000</v>
      </c>
      <c r="G411" s="5"/>
      <c r="H411" s="5"/>
      <c r="I411" s="5"/>
      <c r="J411" s="5"/>
    </row>
    <row r="412" spans="1:10" ht="13.5" customHeight="1" x14ac:dyDescent="0.2">
      <c r="A412" s="73">
        <v>44101603</v>
      </c>
      <c r="B412" s="64" t="str">
        <f t="shared" ca="1" si="16"/>
        <v>Máquinas trituradoras de papel o accesorios</v>
      </c>
      <c r="C412" s="63" t="s">
        <v>1449</v>
      </c>
      <c r="D412" s="63">
        <v>7</v>
      </c>
      <c r="E412" s="66">
        <v>3000</v>
      </c>
      <c r="F412" s="65">
        <f t="shared" ca="1" si="17"/>
        <v>21000</v>
      </c>
      <c r="G412" s="5"/>
      <c r="H412" s="5"/>
      <c r="I412" s="5"/>
      <c r="J412" s="5"/>
    </row>
    <row r="413" spans="1:10" ht="13.5" customHeight="1" x14ac:dyDescent="0.2">
      <c r="A413" s="73">
        <v>44103502</v>
      </c>
      <c r="B413" s="64" t="str">
        <f t="shared" ca="1" si="16"/>
        <v>Tapas de encuadernación</v>
      </c>
      <c r="C413" s="63" t="s">
        <v>16989</v>
      </c>
      <c r="D413" s="63">
        <v>21</v>
      </c>
      <c r="E413" s="66">
        <v>500</v>
      </c>
      <c r="F413" s="65">
        <f t="shared" ca="1" si="17"/>
        <v>10500</v>
      </c>
      <c r="G413" s="5"/>
      <c r="H413" s="5"/>
      <c r="I413" s="5"/>
      <c r="J413" s="5"/>
    </row>
    <row r="414" spans="1:10" ht="13.5" customHeight="1" x14ac:dyDescent="0.2">
      <c r="A414" s="73">
        <v>44103504</v>
      </c>
      <c r="B414" s="64" t="str">
        <f t="shared" ca="1" si="16"/>
        <v>Alambres o espirales de encuadernación</v>
      </c>
      <c r="C414" s="63" t="s">
        <v>16989</v>
      </c>
      <c r="D414" s="63">
        <v>25</v>
      </c>
      <c r="E414" s="66">
        <v>500</v>
      </c>
      <c r="F414" s="65">
        <f t="shared" ca="1" si="17"/>
        <v>12500</v>
      </c>
      <c r="G414" s="5"/>
      <c r="H414" s="5"/>
      <c r="I414" s="5"/>
      <c r="J414" s="5"/>
    </row>
    <row r="415" spans="1:10" ht="13.5" customHeight="1" x14ac:dyDescent="0.2">
      <c r="A415" s="73">
        <v>44101805</v>
      </c>
      <c r="B415" s="64" t="str">
        <f t="shared" ca="1" si="16"/>
        <v>Cintas para calculadoras</v>
      </c>
      <c r="C415" s="63" t="s">
        <v>1449</v>
      </c>
      <c r="D415" s="63">
        <v>25</v>
      </c>
      <c r="E415" s="66">
        <v>600</v>
      </c>
      <c r="F415" s="65">
        <f t="shared" ca="1" si="17"/>
        <v>15000</v>
      </c>
      <c r="G415" s="5"/>
      <c r="H415" s="5"/>
      <c r="I415" s="5"/>
      <c r="J415" s="5"/>
    </row>
    <row r="416" spans="1:10" ht="13.5" customHeight="1" x14ac:dyDescent="0.2">
      <c r="A416" s="73">
        <v>44102606</v>
      </c>
      <c r="B416" s="64" t="str">
        <f t="shared" ca="1" si="16"/>
        <v>Cinta de máquinas de escribir</v>
      </c>
      <c r="C416" s="63" t="s">
        <v>1449</v>
      </c>
      <c r="D416" s="63">
        <v>7</v>
      </c>
      <c r="E416" s="66">
        <v>600</v>
      </c>
      <c r="F416" s="65">
        <f t="shared" ca="1" si="17"/>
        <v>4200</v>
      </c>
      <c r="G416" s="5"/>
      <c r="H416" s="5"/>
      <c r="I416" s="5"/>
      <c r="J416" s="5"/>
    </row>
    <row r="417" spans="1:10" ht="13.5" customHeight="1" x14ac:dyDescent="0.2">
      <c r="A417" s="73">
        <v>44103105</v>
      </c>
      <c r="B417" s="64" t="str">
        <f t="shared" ca="1" si="16"/>
        <v>Cartuchos de tinta</v>
      </c>
      <c r="C417" s="63" t="s">
        <v>1449</v>
      </c>
      <c r="D417" s="63">
        <v>88</v>
      </c>
      <c r="E417" s="66">
        <v>3000</v>
      </c>
      <c r="F417" s="65">
        <f t="shared" ca="1" si="17"/>
        <v>264000</v>
      </c>
      <c r="G417" s="5"/>
      <c r="H417" s="5"/>
      <c r="I417" s="5"/>
      <c r="J417" s="5"/>
    </row>
    <row r="418" spans="1:10" ht="13.5" customHeight="1" x14ac:dyDescent="0.2">
      <c r="A418" s="73">
        <v>44103103</v>
      </c>
      <c r="B418" s="64" t="str">
        <f t="shared" ca="1" si="16"/>
        <v>Tóner para impresoras o fax</v>
      </c>
      <c r="C418" s="63" t="s">
        <v>1449</v>
      </c>
      <c r="D418" s="63">
        <v>51</v>
      </c>
      <c r="E418" s="66">
        <v>2000</v>
      </c>
      <c r="F418" s="65">
        <f t="shared" ca="1" si="17"/>
        <v>102000</v>
      </c>
      <c r="G418" s="5"/>
      <c r="H418" s="5"/>
      <c r="I418" s="5"/>
      <c r="J418" s="5"/>
    </row>
    <row r="419" spans="1:10" ht="13.5" customHeight="1" x14ac:dyDescent="0.2">
      <c r="A419" s="73">
        <v>44101501</v>
      </c>
      <c r="B419" s="64" t="str">
        <f t="shared" ca="1" si="16"/>
        <v>Fotocopiadoras</v>
      </c>
      <c r="C419" s="63" t="s">
        <v>1449</v>
      </c>
      <c r="D419" s="63">
        <v>3</v>
      </c>
      <c r="E419" s="66">
        <v>15000</v>
      </c>
      <c r="F419" s="65">
        <f t="shared" ca="1" si="17"/>
        <v>45000</v>
      </c>
      <c r="G419" s="5"/>
      <c r="H419" s="5"/>
      <c r="I419" s="5"/>
      <c r="J419" s="5"/>
    </row>
    <row r="420" spans="1:10" ht="13.5" customHeight="1" x14ac:dyDescent="0.2">
      <c r="A420" s="73">
        <v>44101601</v>
      </c>
      <c r="B420" s="64" t="str">
        <f t="shared" ca="1" si="16"/>
        <v>Máquinas cortadoras de papel o accesorios</v>
      </c>
      <c r="C420" s="63" t="s">
        <v>1449</v>
      </c>
      <c r="D420" s="63">
        <v>7</v>
      </c>
      <c r="E420" s="66">
        <v>6000</v>
      </c>
      <c r="F420" s="65">
        <f t="shared" ca="1" si="17"/>
        <v>42000</v>
      </c>
      <c r="G420" s="5"/>
      <c r="H420" s="5"/>
      <c r="I420" s="5"/>
      <c r="J420" s="5"/>
    </row>
    <row r="421" spans="1:10" ht="13.5" customHeight="1" x14ac:dyDescent="0.2">
      <c r="A421" s="73">
        <v>43202003</v>
      </c>
      <c r="B421" s="64" t="str">
        <f t="shared" ca="1" si="16"/>
        <v>Discos versátiles digitales dvd</v>
      </c>
      <c r="C421" s="63" t="s">
        <v>1449</v>
      </c>
      <c r="D421" s="63">
        <v>20</v>
      </c>
      <c r="E421" s="66">
        <v>300</v>
      </c>
      <c r="F421" s="65">
        <f t="shared" ca="1" si="17"/>
        <v>6000</v>
      </c>
      <c r="G421" s="5"/>
      <c r="H421" s="5"/>
      <c r="I421" s="5"/>
      <c r="J421" s="5"/>
    </row>
    <row r="422" spans="1:10" ht="14.1" customHeight="1" x14ac:dyDescent="0.2">
      <c r="A422" s="5"/>
      <c r="B422" s="5"/>
      <c r="C422" s="5"/>
      <c r="D422" s="5"/>
      <c r="E422" s="68" t="s">
        <v>12551</v>
      </c>
      <c r="F422" s="69">
        <f ca="1">SUM(Table327[MONTO TOTAL ESTIMADO])</f>
        <v>543700</v>
      </c>
      <c r="G422" s="5"/>
      <c r="H422" s="5" t="str">
        <f>C403</f>
        <v>Bienes</v>
      </c>
      <c r="I422" s="5" t="str">
        <f>E403</f>
        <v>Sí</v>
      </c>
      <c r="J422" s="5" t="str">
        <f>D403</f>
        <v>Comparacion de Precios</v>
      </c>
    </row>
    <row r="423" spans="1:10" ht="14.1" customHeight="1" thickBot="1" x14ac:dyDescent="0.3"/>
    <row r="424" spans="1:10" ht="33.75" customHeight="1" thickBot="1" x14ac:dyDescent="0.25">
      <c r="A424" s="59" t="s">
        <v>16383</v>
      </c>
      <c r="B424" s="59" t="s">
        <v>161</v>
      </c>
      <c r="C424" s="59" t="s">
        <v>11725</v>
      </c>
      <c r="D424" s="59" t="s">
        <v>14379</v>
      </c>
      <c r="E424" s="59" t="s">
        <v>10963</v>
      </c>
      <c r="F424" s="59" t="s">
        <v>11096</v>
      </c>
      <c r="G424" s="5"/>
      <c r="H424" s="5"/>
      <c r="I424" s="5"/>
      <c r="J424" s="5"/>
    </row>
    <row r="425" spans="1:10" ht="13.5" customHeight="1" thickBot="1" x14ac:dyDescent="0.25">
      <c r="A425" s="61" t="s">
        <v>18844</v>
      </c>
      <c r="B425" s="61" t="s">
        <v>18845</v>
      </c>
      <c r="C425" s="61" t="s">
        <v>17798</v>
      </c>
      <c r="D425" s="61" t="s">
        <v>17483</v>
      </c>
      <c r="E425" s="61" t="s">
        <v>8855</v>
      </c>
      <c r="F425" s="61"/>
      <c r="G425" s="5"/>
      <c r="H425" s="5"/>
      <c r="I425" s="5"/>
      <c r="J425" s="5"/>
    </row>
    <row r="426" spans="1:10" ht="14.1" customHeight="1" thickBot="1" x14ac:dyDescent="0.25">
      <c r="A426" s="78" t="s">
        <v>14829</v>
      </c>
      <c r="B426" s="62" t="s">
        <v>8529</v>
      </c>
      <c r="C426" s="71">
        <v>45017</v>
      </c>
      <c r="D426" s="78" t="s">
        <v>9386</v>
      </c>
      <c r="E426" s="62" t="s">
        <v>13094</v>
      </c>
      <c r="F426" s="61" t="s">
        <v>3080</v>
      </c>
      <c r="G426" s="5"/>
      <c r="H426" s="5"/>
      <c r="I426" s="5"/>
      <c r="J426" s="5"/>
    </row>
    <row r="427" spans="1:10" ht="14.1" customHeight="1" thickBot="1" x14ac:dyDescent="0.25">
      <c r="A427" s="79"/>
      <c r="B427" s="62" t="s">
        <v>1786</v>
      </c>
      <c r="C427" s="60">
        <f>IF(C426="","",IF(AND(MONTH(C426)&gt;=1,MONTH(C426)&lt;=3),1,IF(AND(MONTH(C426)&gt;=4,MONTH(C426)&lt;=6),2,IF(AND(MONTH(C426)&gt;=7,MONTH(C426)&lt;=9),3,4))))</f>
        <v>2</v>
      </c>
      <c r="D427" s="79"/>
      <c r="E427" s="62" t="s">
        <v>2417</v>
      </c>
      <c r="F427" s="61" t="s">
        <v>11113</v>
      </c>
      <c r="G427" s="5"/>
      <c r="H427" s="5"/>
      <c r="I427" s="5"/>
      <c r="J427" s="5"/>
    </row>
    <row r="428" spans="1:10" ht="14.1" customHeight="1" thickBot="1" x14ac:dyDescent="0.25">
      <c r="A428" s="79"/>
      <c r="B428" s="62" t="s">
        <v>12943</v>
      </c>
      <c r="C428" s="71">
        <v>45107</v>
      </c>
      <c r="D428" s="79"/>
      <c r="E428" s="62" t="s">
        <v>3073</v>
      </c>
      <c r="F428" s="61" t="s">
        <v>11113</v>
      </c>
      <c r="G428" s="5"/>
      <c r="H428" s="5"/>
      <c r="I428" s="5"/>
      <c r="J428" s="5"/>
    </row>
    <row r="429" spans="1:10" ht="14.1" customHeight="1" thickBot="1" x14ac:dyDescent="0.25">
      <c r="A429" s="79"/>
      <c r="B429" s="62" t="s">
        <v>1786</v>
      </c>
      <c r="C429" s="60">
        <f>IF(C428="","",IF(AND(MONTH(C428)&gt;=1,MONTH(C428)&lt;=3),1,IF(AND(MONTH(C428)&gt;=4,MONTH(C428)&lt;=6),2,IF(AND(MONTH(C428)&gt;=7,MONTH(C428)&lt;=9),3,4))))</f>
        <v>2</v>
      </c>
      <c r="D429" s="79"/>
      <c r="E429" s="62" t="s">
        <v>13193</v>
      </c>
      <c r="F429" s="61" t="s">
        <v>11113</v>
      </c>
      <c r="G429" s="5"/>
      <c r="H429" s="5"/>
      <c r="I429" s="5"/>
      <c r="J429" s="5"/>
    </row>
    <row r="430" spans="1:10" ht="14.1" customHeight="1" thickBot="1" x14ac:dyDescent="0.25">
      <c r="A430" s="5"/>
      <c r="B430" s="5"/>
      <c r="C430" s="5"/>
      <c r="D430" s="5"/>
      <c r="E430" s="5"/>
      <c r="F430" s="5"/>
      <c r="G430" s="5"/>
      <c r="H430" s="5"/>
      <c r="I430" s="5"/>
      <c r="J430" s="5"/>
    </row>
    <row r="431" spans="1:10" ht="14.1" customHeight="1" thickBot="1" x14ac:dyDescent="0.25">
      <c r="A431" s="67" t="s">
        <v>15736</v>
      </c>
      <c r="B431" s="67" t="s">
        <v>16147</v>
      </c>
      <c r="C431" s="67" t="s">
        <v>15642</v>
      </c>
      <c r="D431" s="67" t="s">
        <v>15252</v>
      </c>
      <c r="E431" s="67" t="s">
        <v>6933</v>
      </c>
      <c r="F431" s="67" t="s">
        <v>15281</v>
      </c>
      <c r="G431" s="5"/>
      <c r="H431" s="5"/>
      <c r="I431" s="5"/>
      <c r="J431" s="5"/>
    </row>
    <row r="432" spans="1:10" ht="14.1" customHeight="1" x14ac:dyDescent="0.2">
      <c r="A432" s="73">
        <v>44101602</v>
      </c>
      <c r="B432" s="64" t="str">
        <f t="shared" ref="B432:B441" ca="1" si="18">IFERROR(INDEX(UNSPSCDes,MATCH(INDIRECT(ADDRESS(ROW(),COLUMN()-1,4)),UNSPSCCode,0)),"")</f>
        <v>Máquinas perforadoras o para unir papel</v>
      </c>
      <c r="C432" s="63" t="s">
        <v>1449</v>
      </c>
      <c r="D432" s="63">
        <v>6</v>
      </c>
      <c r="E432" s="66">
        <v>500</v>
      </c>
      <c r="F432" s="65">
        <f t="shared" ref="F432:F441" ca="1" si="19">INDIRECT(ADDRESS(ROW(),COLUMN()-2,4))*INDIRECT(ADDRESS(ROW(),COLUMN()-1,4))</f>
        <v>3000</v>
      </c>
      <c r="G432" s="5"/>
      <c r="H432" s="5"/>
      <c r="I432" s="5"/>
      <c r="J432" s="5"/>
    </row>
    <row r="433" spans="1:10" ht="13.5" customHeight="1" x14ac:dyDescent="0.2">
      <c r="A433" s="73">
        <v>44103502</v>
      </c>
      <c r="B433" s="64" t="str">
        <f t="shared" ca="1" si="18"/>
        <v>Tapas de encuadernación</v>
      </c>
      <c r="C433" s="63" t="s">
        <v>16989</v>
      </c>
      <c r="D433" s="63">
        <v>6</v>
      </c>
      <c r="E433" s="66">
        <v>500</v>
      </c>
      <c r="F433" s="65">
        <f t="shared" ca="1" si="19"/>
        <v>3000</v>
      </c>
      <c r="G433" s="5"/>
      <c r="H433" s="5"/>
      <c r="I433" s="5"/>
      <c r="J433" s="5"/>
    </row>
    <row r="434" spans="1:10" ht="13.5" customHeight="1" x14ac:dyDescent="0.2">
      <c r="A434" s="73">
        <v>44103504</v>
      </c>
      <c r="B434" s="64" t="str">
        <f t="shared" ca="1" si="18"/>
        <v>Alambres o espirales de encuadernación</v>
      </c>
      <c r="C434" s="63" t="s">
        <v>16989</v>
      </c>
      <c r="D434" s="63">
        <v>6</v>
      </c>
      <c r="E434" s="66">
        <v>500</v>
      </c>
      <c r="F434" s="65">
        <f t="shared" ca="1" si="19"/>
        <v>3000</v>
      </c>
      <c r="G434" s="5"/>
      <c r="H434" s="5"/>
      <c r="I434" s="5"/>
      <c r="J434" s="5"/>
    </row>
    <row r="435" spans="1:10" ht="13.5" customHeight="1" x14ac:dyDescent="0.2">
      <c r="A435" s="73">
        <v>44101805</v>
      </c>
      <c r="B435" s="64" t="str">
        <f t="shared" ca="1" si="18"/>
        <v>Cintas para calculadoras</v>
      </c>
      <c r="C435" s="63" t="s">
        <v>1449</v>
      </c>
      <c r="D435" s="63">
        <v>8</v>
      </c>
      <c r="E435" s="66">
        <v>600</v>
      </c>
      <c r="F435" s="65">
        <f t="shared" ca="1" si="19"/>
        <v>4800</v>
      </c>
      <c r="G435" s="5"/>
      <c r="H435" s="5"/>
      <c r="I435" s="5"/>
      <c r="J435" s="5"/>
    </row>
    <row r="436" spans="1:10" ht="13.5" customHeight="1" x14ac:dyDescent="0.2">
      <c r="A436" s="73">
        <v>44102606</v>
      </c>
      <c r="B436" s="64" t="str">
        <f t="shared" ca="1" si="18"/>
        <v>Cinta de máquinas de escribir</v>
      </c>
      <c r="C436" s="63" t="s">
        <v>1449</v>
      </c>
      <c r="D436" s="63">
        <v>8</v>
      </c>
      <c r="E436" s="66">
        <v>600</v>
      </c>
      <c r="F436" s="65">
        <f t="shared" ca="1" si="19"/>
        <v>4800</v>
      </c>
      <c r="G436" s="5"/>
      <c r="H436" s="5"/>
      <c r="I436" s="5"/>
      <c r="J436" s="5"/>
    </row>
    <row r="437" spans="1:10" ht="13.5" customHeight="1" x14ac:dyDescent="0.2">
      <c r="A437" s="73">
        <v>44103105</v>
      </c>
      <c r="B437" s="64" t="str">
        <f t="shared" ca="1" si="18"/>
        <v>Cartuchos de tinta</v>
      </c>
      <c r="C437" s="63" t="s">
        <v>1449</v>
      </c>
      <c r="D437" s="63">
        <v>47</v>
      </c>
      <c r="E437" s="66">
        <v>3000</v>
      </c>
      <c r="F437" s="65">
        <f t="shared" ca="1" si="19"/>
        <v>141000</v>
      </c>
      <c r="G437" s="5"/>
      <c r="H437" s="5"/>
      <c r="I437" s="5"/>
      <c r="J437" s="5"/>
    </row>
    <row r="438" spans="1:10" ht="13.5" customHeight="1" x14ac:dyDescent="0.2">
      <c r="A438" s="73">
        <v>44103103</v>
      </c>
      <c r="B438" s="64" t="str">
        <f t="shared" ca="1" si="18"/>
        <v>Tóner para impresoras o fax</v>
      </c>
      <c r="C438" s="63" t="s">
        <v>1449</v>
      </c>
      <c r="D438" s="63">
        <v>45</v>
      </c>
      <c r="E438" s="66">
        <v>2000</v>
      </c>
      <c r="F438" s="65">
        <f t="shared" ca="1" si="19"/>
        <v>90000</v>
      </c>
      <c r="G438" s="5"/>
      <c r="H438" s="5"/>
      <c r="I438" s="5"/>
      <c r="J438" s="5"/>
    </row>
    <row r="439" spans="1:10" ht="13.5" customHeight="1" x14ac:dyDescent="0.2">
      <c r="A439" s="73">
        <v>43202003</v>
      </c>
      <c r="B439" s="64" t="str">
        <f t="shared" ca="1" si="18"/>
        <v>Discos versátiles digitales dvd</v>
      </c>
      <c r="C439" s="63" t="s">
        <v>1449</v>
      </c>
      <c r="D439" s="63">
        <v>13</v>
      </c>
      <c r="E439" s="66">
        <v>300</v>
      </c>
      <c r="F439" s="65">
        <f t="shared" ca="1" si="19"/>
        <v>3900</v>
      </c>
      <c r="G439" s="5"/>
      <c r="H439" s="5"/>
      <c r="I439" s="5"/>
      <c r="J439" s="5"/>
    </row>
    <row r="440" spans="1:10" ht="13.5" customHeight="1" x14ac:dyDescent="0.2">
      <c r="A440" s="73">
        <v>44101501</v>
      </c>
      <c r="B440" s="64" t="str">
        <f t="shared" ca="1" si="18"/>
        <v>Fotocopiadoras</v>
      </c>
      <c r="C440" s="63" t="s">
        <v>1449</v>
      </c>
      <c r="D440" s="63">
        <v>3</v>
      </c>
      <c r="E440" s="66">
        <v>15000</v>
      </c>
      <c r="F440" s="65">
        <f t="shared" ca="1" si="19"/>
        <v>45000</v>
      </c>
      <c r="G440" s="5"/>
      <c r="H440" s="5"/>
      <c r="I440" s="5"/>
      <c r="J440" s="5"/>
    </row>
    <row r="441" spans="1:10" ht="13.5" customHeight="1" x14ac:dyDescent="0.2">
      <c r="A441" s="73">
        <v>44101601</v>
      </c>
      <c r="B441" s="64" t="str">
        <f t="shared" ca="1" si="18"/>
        <v>Máquinas cortadoras de papel o accesorios</v>
      </c>
      <c r="C441" s="63" t="s">
        <v>1449</v>
      </c>
      <c r="D441" s="63">
        <v>1</v>
      </c>
      <c r="E441" s="66">
        <v>6000</v>
      </c>
      <c r="F441" s="65">
        <f t="shared" ca="1" si="19"/>
        <v>6000</v>
      </c>
      <c r="G441" s="5"/>
      <c r="H441" s="5"/>
      <c r="I441" s="5"/>
      <c r="J441" s="5"/>
    </row>
    <row r="442" spans="1:10" ht="14.1" customHeight="1" x14ac:dyDescent="0.2">
      <c r="A442" s="5"/>
      <c r="B442" s="5"/>
      <c r="C442" s="5"/>
      <c r="D442" s="5"/>
      <c r="E442" s="68" t="s">
        <v>12551</v>
      </c>
      <c r="F442" s="69">
        <f ca="1">SUM(Table328[MONTO TOTAL ESTIMADO])</f>
        <v>304500</v>
      </c>
      <c r="G442" s="5"/>
      <c r="H442" s="5" t="str">
        <f>C425</f>
        <v>Bienes</v>
      </c>
      <c r="I442" s="5" t="str">
        <f>E425</f>
        <v>Sí</v>
      </c>
      <c r="J442" s="5" t="str">
        <f>D425</f>
        <v>Compras Menores</v>
      </c>
    </row>
    <row r="443" spans="1:10" ht="14.1" customHeight="1" thickBot="1" x14ac:dyDescent="0.3"/>
    <row r="444" spans="1:10" ht="33.75" customHeight="1" thickBot="1" x14ac:dyDescent="0.25">
      <c r="A444" s="59" t="s">
        <v>16383</v>
      </c>
      <c r="B444" s="59" t="s">
        <v>161</v>
      </c>
      <c r="C444" s="59" t="s">
        <v>11725</v>
      </c>
      <c r="D444" s="59" t="s">
        <v>14379</v>
      </c>
      <c r="E444" s="59" t="s">
        <v>10963</v>
      </c>
      <c r="F444" s="59" t="s">
        <v>11096</v>
      </c>
      <c r="G444" s="5"/>
      <c r="H444" s="5"/>
      <c r="I444" s="5"/>
      <c r="J444" s="5"/>
    </row>
    <row r="445" spans="1:10" ht="13.5" customHeight="1" thickBot="1" x14ac:dyDescent="0.25">
      <c r="A445" s="61" t="s">
        <v>18844</v>
      </c>
      <c r="B445" s="61" t="s">
        <v>18845</v>
      </c>
      <c r="C445" s="61" t="s">
        <v>17798</v>
      </c>
      <c r="D445" s="61" t="s">
        <v>17483</v>
      </c>
      <c r="E445" s="61" t="s">
        <v>8855</v>
      </c>
      <c r="F445" s="61"/>
      <c r="G445" s="5"/>
      <c r="H445" s="5"/>
      <c r="I445" s="5"/>
      <c r="J445" s="5"/>
    </row>
    <row r="446" spans="1:10" ht="14.1" customHeight="1" thickBot="1" x14ac:dyDescent="0.25">
      <c r="A446" s="78" t="s">
        <v>14829</v>
      </c>
      <c r="B446" s="62" t="s">
        <v>8529</v>
      </c>
      <c r="C446" s="71">
        <v>45108</v>
      </c>
      <c r="D446" s="78" t="s">
        <v>9386</v>
      </c>
      <c r="E446" s="62" t="s">
        <v>13094</v>
      </c>
      <c r="F446" s="61" t="s">
        <v>3080</v>
      </c>
      <c r="G446" s="5"/>
      <c r="H446" s="5"/>
      <c r="I446" s="5"/>
      <c r="J446" s="5"/>
    </row>
    <row r="447" spans="1:10" ht="14.1" customHeight="1" thickBot="1" x14ac:dyDescent="0.25">
      <c r="A447" s="79"/>
      <c r="B447" s="62" t="s">
        <v>1786</v>
      </c>
      <c r="C447" s="60">
        <f>IF(C446="","",IF(AND(MONTH(C446)&gt;=1,MONTH(C446)&lt;=3),1,IF(AND(MONTH(C446)&gt;=4,MONTH(C446)&lt;=6),2,IF(AND(MONTH(C446)&gt;=7,MONTH(C446)&lt;=9),3,4))))</f>
        <v>3</v>
      </c>
      <c r="D447" s="79"/>
      <c r="E447" s="62" t="s">
        <v>2417</v>
      </c>
      <c r="F447" s="61" t="s">
        <v>11113</v>
      </c>
      <c r="G447" s="5"/>
      <c r="H447" s="5"/>
      <c r="I447" s="5"/>
      <c r="J447" s="5"/>
    </row>
    <row r="448" spans="1:10" ht="14.1" customHeight="1" thickBot="1" x14ac:dyDescent="0.25">
      <c r="A448" s="79"/>
      <c r="B448" s="62" t="s">
        <v>12943</v>
      </c>
      <c r="C448" s="71">
        <v>45199</v>
      </c>
      <c r="D448" s="79"/>
      <c r="E448" s="62" t="s">
        <v>3073</v>
      </c>
      <c r="F448" s="61" t="s">
        <v>11113</v>
      </c>
      <c r="G448" s="5"/>
      <c r="H448" s="5"/>
      <c r="I448" s="5"/>
      <c r="J448" s="5"/>
    </row>
    <row r="449" spans="1:10" ht="14.1" customHeight="1" thickBot="1" x14ac:dyDescent="0.25">
      <c r="A449" s="79"/>
      <c r="B449" s="62" t="s">
        <v>1786</v>
      </c>
      <c r="C449" s="60">
        <f>IF(C448="","",IF(AND(MONTH(C448)&gt;=1,MONTH(C448)&lt;=3),1,IF(AND(MONTH(C448)&gt;=4,MONTH(C448)&lt;=6),2,IF(AND(MONTH(C448)&gt;=7,MONTH(C448)&lt;=9),3,4))))</f>
        <v>3</v>
      </c>
      <c r="D449" s="79"/>
      <c r="E449" s="62" t="s">
        <v>13193</v>
      </c>
      <c r="F449" s="61" t="s">
        <v>11113</v>
      </c>
      <c r="G449" s="5"/>
      <c r="H449" s="5"/>
      <c r="I449" s="5"/>
      <c r="J449" s="5"/>
    </row>
    <row r="450" spans="1:10" ht="14.1" customHeight="1" thickBot="1" x14ac:dyDescent="0.25">
      <c r="A450" s="5"/>
      <c r="B450" s="5"/>
      <c r="C450" s="5"/>
      <c r="D450" s="5"/>
      <c r="E450" s="5"/>
      <c r="F450" s="5"/>
      <c r="G450" s="5"/>
      <c r="H450" s="5"/>
      <c r="I450" s="5"/>
      <c r="J450" s="5"/>
    </row>
    <row r="451" spans="1:10" ht="14.1" customHeight="1" thickBot="1" x14ac:dyDescent="0.25">
      <c r="A451" s="67" t="s">
        <v>15736</v>
      </c>
      <c r="B451" s="67" t="s">
        <v>16147</v>
      </c>
      <c r="C451" s="67" t="s">
        <v>15642</v>
      </c>
      <c r="D451" s="67" t="s">
        <v>15252</v>
      </c>
      <c r="E451" s="67" t="s">
        <v>6933</v>
      </c>
      <c r="F451" s="67" t="s">
        <v>15281</v>
      </c>
      <c r="G451" s="5"/>
      <c r="H451" s="5"/>
      <c r="I451" s="5"/>
      <c r="J451" s="5"/>
    </row>
    <row r="452" spans="1:10" ht="14.1" customHeight="1" x14ac:dyDescent="0.2">
      <c r="A452" s="73">
        <v>44101602</v>
      </c>
      <c r="B452" s="64" t="str">
        <f t="shared" ref="B452:B461" ca="1" si="20">IFERROR(INDEX(UNSPSCDes,MATCH(INDIRECT(ADDRESS(ROW(),COLUMN()-1,4)),UNSPSCCode,0)),"")</f>
        <v>Máquinas perforadoras o para unir papel</v>
      </c>
      <c r="C452" s="63" t="s">
        <v>1449</v>
      </c>
      <c r="D452" s="63">
        <v>7</v>
      </c>
      <c r="E452" s="66">
        <v>500</v>
      </c>
      <c r="F452" s="65">
        <f t="shared" ref="F452:F461" ca="1" si="21">INDIRECT(ADDRESS(ROW(),COLUMN()-2,4))*INDIRECT(ADDRESS(ROW(),COLUMN()-1,4))</f>
        <v>3500</v>
      </c>
      <c r="G452" s="5"/>
      <c r="H452" s="5"/>
      <c r="I452" s="5"/>
      <c r="J452" s="5"/>
    </row>
    <row r="453" spans="1:10" ht="13.5" customHeight="1" x14ac:dyDescent="0.2">
      <c r="A453" s="73">
        <v>44103502</v>
      </c>
      <c r="B453" s="64" t="str">
        <f t="shared" ca="1" si="20"/>
        <v>Tapas de encuadernación</v>
      </c>
      <c r="C453" s="63" t="s">
        <v>16989</v>
      </c>
      <c r="D453" s="63">
        <v>10</v>
      </c>
      <c r="E453" s="66">
        <v>500</v>
      </c>
      <c r="F453" s="65">
        <f t="shared" ca="1" si="21"/>
        <v>5000</v>
      </c>
      <c r="G453" s="5"/>
      <c r="H453" s="5"/>
      <c r="I453" s="5"/>
      <c r="J453" s="5"/>
    </row>
    <row r="454" spans="1:10" ht="13.5" customHeight="1" x14ac:dyDescent="0.2">
      <c r="A454" s="73">
        <v>44103504</v>
      </c>
      <c r="B454" s="64" t="str">
        <f t="shared" ca="1" si="20"/>
        <v>Alambres o espirales de encuadernación</v>
      </c>
      <c r="C454" s="63" t="s">
        <v>16989</v>
      </c>
      <c r="D454" s="63">
        <v>9</v>
      </c>
      <c r="E454" s="66">
        <v>500</v>
      </c>
      <c r="F454" s="65">
        <f t="shared" ca="1" si="21"/>
        <v>4500</v>
      </c>
      <c r="G454" s="5"/>
      <c r="H454" s="5"/>
      <c r="I454" s="5"/>
      <c r="J454" s="5"/>
    </row>
    <row r="455" spans="1:10" ht="13.5" customHeight="1" x14ac:dyDescent="0.2">
      <c r="A455" s="73">
        <v>44101805</v>
      </c>
      <c r="B455" s="64" t="str">
        <f t="shared" ca="1" si="20"/>
        <v>Cintas para calculadoras</v>
      </c>
      <c r="C455" s="63" t="s">
        <v>1449</v>
      </c>
      <c r="D455" s="63">
        <v>23</v>
      </c>
      <c r="E455" s="66">
        <v>600</v>
      </c>
      <c r="F455" s="65">
        <f t="shared" ca="1" si="21"/>
        <v>13800</v>
      </c>
      <c r="G455" s="5"/>
      <c r="H455" s="5"/>
      <c r="I455" s="5"/>
      <c r="J455" s="5"/>
    </row>
    <row r="456" spans="1:10" ht="13.5" customHeight="1" x14ac:dyDescent="0.2">
      <c r="A456" s="73">
        <v>44102606</v>
      </c>
      <c r="B456" s="64" t="str">
        <f t="shared" ca="1" si="20"/>
        <v>Cinta de máquinas de escribir</v>
      </c>
      <c r="C456" s="63" t="s">
        <v>1449</v>
      </c>
      <c r="D456" s="63">
        <v>6</v>
      </c>
      <c r="E456" s="66">
        <v>600</v>
      </c>
      <c r="F456" s="65">
        <f t="shared" ca="1" si="21"/>
        <v>3600</v>
      </c>
      <c r="G456" s="5"/>
      <c r="H456" s="5"/>
      <c r="I456" s="5"/>
      <c r="J456" s="5"/>
    </row>
    <row r="457" spans="1:10" ht="13.5" customHeight="1" x14ac:dyDescent="0.2">
      <c r="A457" s="73">
        <v>44103105</v>
      </c>
      <c r="B457" s="64" t="str">
        <f t="shared" ca="1" si="20"/>
        <v>Cartuchos de tinta</v>
      </c>
      <c r="C457" s="63" t="s">
        <v>1449</v>
      </c>
      <c r="D457" s="63">
        <v>80</v>
      </c>
      <c r="E457" s="66">
        <v>3000</v>
      </c>
      <c r="F457" s="65">
        <f t="shared" ca="1" si="21"/>
        <v>240000</v>
      </c>
      <c r="G457" s="5"/>
      <c r="H457" s="5"/>
      <c r="I457" s="5"/>
      <c r="J457" s="5"/>
    </row>
    <row r="458" spans="1:10" ht="13.5" customHeight="1" x14ac:dyDescent="0.2">
      <c r="A458" s="73">
        <v>44103103</v>
      </c>
      <c r="B458" s="64" t="str">
        <f t="shared" ca="1" si="20"/>
        <v>Tóner para impresoras o fax</v>
      </c>
      <c r="C458" s="63" t="s">
        <v>1449</v>
      </c>
      <c r="D458" s="63">
        <v>43</v>
      </c>
      <c r="E458" s="66">
        <v>2000</v>
      </c>
      <c r="F458" s="65">
        <f t="shared" ca="1" si="21"/>
        <v>86000</v>
      </c>
      <c r="G458" s="5"/>
      <c r="H458" s="5"/>
      <c r="I458" s="5"/>
      <c r="J458" s="5"/>
    </row>
    <row r="459" spans="1:10" ht="13.5" customHeight="1" x14ac:dyDescent="0.2">
      <c r="A459" s="73">
        <v>43202003</v>
      </c>
      <c r="B459" s="64" t="str">
        <f t="shared" ca="1" si="20"/>
        <v>Discos versátiles digitales dvd</v>
      </c>
      <c r="C459" s="63" t="s">
        <v>1449</v>
      </c>
      <c r="D459" s="63">
        <v>11</v>
      </c>
      <c r="E459" s="66">
        <v>300</v>
      </c>
      <c r="F459" s="65">
        <f t="shared" ca="1" si="21"/>
        <v>3300</v>
      </c>
      <c r="G459" s="5"/>
      <c r="H459" s="5"/>
      <c r="I459" s="5"/>
      <c r="J459" s="5"/>
    </row>
    <row r="460" spans="1:10" ht="13.5" customHeight="1" x14ac:dyDescent="0.2">
      <c r="A460" s="73">
        <v>44101802</v>
      </c>
      <c r="B460" s="64" t="str">
        <f t="shared" ca="1" si="20"/>
        <v>Máquinas sumadoras</v>
      </c>
      <c r="C460" s="63" t="s">
        <v>1449</v>
      </c>
      <c r="D460" s="63">
        <v>2</v>
      </c>
      <c r="E460" s="66">
        <v>2000</v>
      </c>
      <c r="F460" s="65">
        <f t="shared" ca="1" si="21"/>
        <v>4000</v>
      </c>
      <c r="G460" s="5"/>
      <c r="H460" s="5"/>
      <c r="I460" s="5"/>
      <c r="J460" s="5"/>
    </row>
    <row r="461" spans="1:10" ht="13.5" customHeight="1" x14ac:dyDescent="0.2">
      <c r="A461" s="73">
        <v>44101603</v>
      </c>
      <c r="B461" s="64" t="str">
        <f t="shared" ca="1" si="20"/>
        <v>Máquinas trituradoras de papel o accesorios</v>
      </c>
      <c r="C461" s="63" t="s">
        <v>1449</v>
      </c>
      <c r="D461" s="63">
        <v>1</v>
      </c>
      <c r="E461" s="66">
        <v>3000</v>
      </c>
      <c r="F461" s="65">
        <f t="shared" ca="1" si="21"/>
        <v>3000</v>
      </c>
      <c r="G461" s="5"/>
      <c r="H461" s="5"/>
      <c r="I461" s="5"/>
      <c r="J461" s="5"/>
    </row>
    <row r="462" spans="1:10" ht="14.1" customHeight="1" x14ac:dyDescent="0.2">
      <c r="A462" s="5"/>
      <c r="B462" s="5"/>
      <c r="C462" s="5"/>
      <c r="D462" s="5"/>
      <c r="E462" s="68" t="s">
        <v>12551</v>
      </c>
      <c r="F462" s="69">
        <f ca="1">SUM(Table329[MONTO TOTAL ESTIMADO])</f>
        <v>366700</v>
      </c>
      <c r="G462" s="5"/>
      <c r="H462" s="5" t="str">
        <f>C445</f>
        <v>Bienes</v>
      </c>
      <c r="I462" s="5" t="str">
        <f>E445</f>
        <v>Sí</v>
      </c>
      <c r="J462" s="5" t="str">
        <f>D445</f>
        <v>Compras Menores</v>
      </c>
    </row>
    <row r="463" spans="1:10" ht="14.1" customHeight="1" thickBot="1" x14ac:dyDescent="0.3"/>
    <row r="464" spans="1:10" ht="33.75" customHeight="1" thickBot="1" x14ac:dyDescent="0.25">
      <c r="A464" s="59" t="s">
        <v>16383</v>
      </c>
      <c r="B464" s="59" t="s">
        <v>161</v>
      </c>
      <c r="C464" s="59" t="s">
        <v>11725</v>
      </c>
      <c r="D464" s="59" t="s">
        <v>14379</v>
      </c>
      <c r="E464" s="59" t="s">
        <v>10963</v>
      </c>
      <c r="F464" s="59" t="s">
        <v>11096</v>
      </c>
      <c r="G464" s="5"/>
      <c r="H464" s="5"/>
      <c r="I464" s="5"/>
      <c r="J464" s="5"/>
    </row>
    <row r="465" spans="1:10" ht="13.5" customHeight="1" thickBot="1" x14ac:dyDescent="0.25">
      <c r="A465" s="61" t="s">
        <v>18844</v>
      </c>
      <c r="B465" s="61" t="s">
        <v>18845</v>
      </c>
      <c r="C465" s="61" t="s">
        <v>17798</v>
      </c>
      <c r="D465" s="61" t="s">
        <v>17483</v>
      </c>
      <c r="E465" s="61" t="s">
        <v>8855</v>
      </c>
      <c r="F465" s="61"/>
      <c r="G465" s="5"/>
      <c r="H465" s="5"/>
      <c r="I465" s="5"/>
      <c r="J465" s="5"/>
    </row>
    <row r="466" spans="1:10" ht="14.1" customHeight="1" thickBot="1" x14ac:dyDescent="0.25">
      <c r="A466" s="78" t="s">
        <v>14829</v>
      </c>
      <c r="B466" s="62" t="s">
        <v>8529</v>
      </c>
      <c r="C466" s="71">
        <v>45200</v>
      </c>
      <c r="D466" s="78" t="s">
        <v>9386</v>
      </c>
      <c r="E466" s="62" t="s">
        <v>13094</v>
      </c>
      <c r="F466" s="61" t="s">
        <v>3080</v>
      </c>
      <c r="G466" s="5"/>
      <c r="H466" s="5"/>
      <c r="I466" s="5"/>
      <c r="J466" s="5"/>
    </row>
    <row r="467" spans="1:10" ht="14.1" customHeight="1" thickBot="1" x14ac:dyDescent="0.25">
      <c r="A467" s="79"/>
      <c r="B467" s="62" t="s">
        <v>1786</v>
      </c>
      <c r="C467" s="60">
        <f>IF(C466="","",IF(AND(MONTH(C466)&gt;=1,MONTH(C466)&lt;=3),1,IF(AND(MONTH(C466)&gt;=4,MONTH(C466)&lt;=6),2,IF(AND(MONTH(C466)&gt;=7,MONTH(C466)&lt;=9),3,4))))</f>
        <v>4</v>
      </c>
      <c r="D467" s="79"/>
      <c r="E467" s="62" t="s">
        <v>2417</v>
      </c>
      <c r="F467" s="61" t="s">
        <v>11113</v>
      </c>
      <c r="G467" s="5"/>
      <c r="H467" s="5"/>
      <c r="I467" s="5"/>
      <c r="J467" s="5"/>
    </row>
    <row r="468" spans="1:10" ht="14.1" customHeight="1" thickBot="1" x14ac:dyDescent="0.25">
      <c r="A468" s="79"/>
      <c r="B468" s="62" t="s">
        <v>12943</v>
      </c>
      <c r="C468" s="71">
        <v>45291</v>
      </c>
      <c r="D468" s="79"/>
      <c r="E468" s="62" t="s">
        <v>3073</v>
      </c>
      <c r="F468" s="61" t="s">
        <v>11113</v>
      </c>
      <c r="G468" s="5"/>
      <c r="H468" s="5"/>
      <c r="I468" s="5"/>
      <c r="J468" s="5"/>
    </row>
    <row r="469" spans="1:10" ht="14.1" customHeight="1" thickBot="1" x14ac:dyDescent="0.25">
      <c r="A469" s="79"/>
      <c r="B469" s="62" t="s">
        <v>1786</v>
      </c>
      <c r="C469" s="60">
        <f>IF(C468="","",IF(AND(MONTH(C468)&gt;=1,MONTH(C468)&lt;=3),1,IF(AND(MONTH(C468)&gt;=4,MONTH(C468)&lt;=6),2,IF(AND(MONTH(C468)&gt;=7,MONTH(C468)&lt;=9),3,4))))</f>
        <v>4</v>
      </c>
      <c r="D469" s="79"/>
      <c r="E469" s="62" t="s">
        <v>13193</v>
      </c>
      <c r="F469" s="61" t="s">
        <v>11113</v>
      </c>
      <c r="G469" s="5"/>
      <c r="H469" s="5"/>
      <c r="I469" s="5"/>
      <c r="J469" s="5"/>
    </row>
    <row r="470" spans="1:10" ht="14.1" customHeight="1" thickBot="1" x14ac:dyDescent="0.25">
      <c r="A470" s="5"/>
      <c r="B470" s="5"/>
      <c r="C470" s="5"/>
      <c r="D470" s="5"/>
      <c r="E470" s="5"/>
      <c r="F470" s="5"/>
      <c r="G470" s="5"/>
      <c r="H470" s="5"/>
      <c r="I470" s="5"/>
      <c r="J470" s="5"/>
    </row>
    <row r="471" spans="1:10" ht="14.1" customHeight="1" thickBot="1" x14ac:dyDescent="0.25">
      <c r="A471" s="67" t="s">
        <v>15736</v>
      </c>
      <c r="B471" s="67" t="s">
        <v>16147</v>
      </c>
      <c r="C471" s="67" t="s">
        <v>15642</v>
      </c>
      <c r="D471" s="67" t="s">
        <v>15252</v>
      </c>
      <c r="E471" s="67" t="s">
        <v>6933</v>
      </c>
      <c r="F471" s="67" t="s">
        <v>15281</v>
      </c>
      <c r="G471" s="5"/>
      <c r="H471" s="5"/>
      <c r="I471" s="5"/>
      <c r="J471" s="5"/>
    </row>
    <row r="472" spans="1:10" ht="14.1" customHeight="1" x14ac:dyDescent="0.2">
      <c r="A472" s="73">
        <v>44101602</v>
      </c>
      <c r="B472" s="64" t="str">
        <f t="shared" ref="B472:B479" ca="1" si="22">IFERROR(INDEX(UNSPSCDes,MATCH(INDIRECT(ADDRESS(ROW(),COLUMN()-1,4)),UNSPSCCode,0)),"")</f>
        <v>Máquinas perforadoras o para unir papel</v>
      </c>
      <c r="C472" s="63" t="s">
        <v>1449</v>
      </c>
      <c r="D472" s="63">
        <v>6</v>
      </c>
      <c r="E472" s="66">
        <v>500</v>
      </c>
      <c r="F472" s="65">
        <f t="shared" ref="F472:F479" ca="1" si="23">INDIRECT(ADDRESS(ROW(),COLUMN()-2,4))*INDIRECT(ADDRESS(ROW(),COLUMN()-1,4))</f>
        <v>3000</v>
      </c>
      <c r="G472" s="5"/>
      <c r="H472" s="5"/>
      <c r="I472" s="5"/>
      <c r="J472" s="5"/>
    </row>
    <row r="473" spans="1:10" ht="13.5" customHeight="1" x14ac:dyDescent="0.2">
      <c r="A473" s="73">
        <v>44103502</v>
      </c>
      <c r="B473" s="64" t="str">
        <f t="shared" ca="1" si="22"/>
        <v>Tapas de encuadernación</v>
      </c>
      <c r="C473" s="63" t="s">
        <v>16989</v>
      </c>
      <c r="D473" s="63">
        <v>8</v>
      </c>
      <c r="E473" s="66">
        <v>500</v>
      </c>
      <c r="F473" s="65">
        <f t="shared" ca="1" si="23"/>
        <v>4000</v>
      </c>
      <c r="G473" s="5"/>
      <c r="H473" s="5"/>
      <c r="I473" s="5"/>
      <c r="J473" s="5"/>
    </row>
    <row r="474" spans="1:10" ht="13.5" customHeight="1" x14ac:dyDescent="0.2">
      <c r="A474" s="73">
        <v>44103504</v>
      </c>
      <c r="B474" s="64" t="str">
        <f t="shared" ca="1" si="22"/>
        <v>Alambres o espirales de encuadernación</v>
      </c>
      <c r="C474" s="63" t="s">
        <v>16989</v>
      </c>
      <c r="D474" s="63">
        <v>9</v>
      </c>
      <c r="E474" s="66">
        <v>500</v>
      </c>
      <c r="F474" s="65">
        <f t="shared" ca="1" si="23"/>
        <v>4500</v>
      </c>
      <c r="G474" s="5"/>
      <c r="H474" s="5"/>
      <c r="I474" s="5"/>
      <c r="J474" s="5"/>
    </row>
    <row r="475" spans="1:10" ht="13.5" customHeight="1" x14ac:dyDescent="0.2">
      <c r="A475" s="73">
        <v>44101805</v>
      </c>
      <c r="B475" s="64" t="str">
        <f t="shared" ca="1" si="22"/>
        <v>Cintas para calculadoras</v>
      </c>
      <c r="C475" s="63" t="s">
        <v>1449</v>
      </c>
      <c r="D475" s="63">
        <v>9</v>
      </c>
      <c r="E475" s="66">
        <v>600</v>
      </c>
      <c r="F475" s="65">
        <f t="shared" ca="1" si="23"/>
        <v>5400</v>
      </c>
      <c r="G475" s="5"/>
      <c r="H475" s="5"/>
      <c r="I475" s="5"/>
      <c r="J475" s="5"/>
    </row>
    <row r="476" spans="1:10" ht="13.5" customHeight="1" x14ac:dyDescent="0.2">
      <c r="A476" s="73">
        <v>44102606</v>
      </c>
      <c r="B476" s="64" t="str">
        <f t="shared" ca="1" si="22"/>
        <v>Cinta de máquinas de escribir</v>
      </c>
      <c r="C476" s="63" t="s">
        <v>1449</v>
      </c>
      <c r="D476" s="63">
        <v>9</v>
      </c>
      <c r="E476" s="66">
        <v>600</v>
      </c>
      <c r="F476" s="65">
        <f t="shared" ca="1" si="23"/>
        <v>5400</v>
      </c>
      <c r="G476" s="5"/>
      <c r="H476" s="5"/>
      <c r="I476" s="5"/>
      <c r="J476" s="5"/>
    </row>
    <row r="477" spans="1:10" ht="13.5" customHeight="1" x14ac:dyDescent="0.2">
      <c r="A477" s="73">
        <v>44103105</v>
      </c>
      <c r="B477" s="64" t="str">
        <f t="shared" ca="1" si="22"/>
        <v>Cartuchos de tinta</v>
      </c>
      <c r="C477" s="63" t="s">
        <v>1449</v>
      </c>
      <c r="D477" s="63">
        <v>47</v>
      </c>
      <c r="E477" s="66">
        <v>3000</v>
      </c>
      <c r="F477" s="65">
        <f t="shared" ca="1" si="23"/>
        <v>141000</v>
      </c>
      <c r="G477" s="5"/>
      <c r="H477" s="5"/>
      <c r="I477" s="5"/>
      <c r="J477" s="5"/>
    </row>
    <row r="478" spans="1:10" ht="13.5" customHeight="1" x14ac:dyDescent="0.2">
      <c r="A478" s="73">
        <v>44103103</v>
      </c>
      <c r="B478" s="64" t="str">
        <f t="shared" ca="1" si="22"/>
        <v>Tóner para impresoras o fax</v>
      </c>
      <c r="C478" s="63" t="s">
        <v>1449</v>
      </c>
      <c r="D478" s="63">
        <v>36</v>
      </c>
      <c r="E478" s="66">
        <v>2000</v>
      </c>
      <c r="F478" s="65">
        <f t="shared" ca="1" si="23"/>
        <v>72000</v>
      </c>
      <c r="G478" s="5"/>
      <c r="H478" s="5"/>
      <c r="I478" s="5"/>
      <c r="J478" s="5"/>
    </row>
    <row r="479" spans="1:10" ht="13.5" customHeight="1" x14ac:dyDescent="0.2">
      <c r="A479" s="73">
        <v>43202003</v>
      </c>
      <c r="B479" s="64" t="str">
        <f t="shared" ca="1" si="22"/>
        <v>Discos versátiles digitales dvd</v>
      </c>
      <c r="C479" s="63" t="s">
        <v>1449</v>
      </c>
      <c r="D479" s="63">
        <v>14</v>
      </c>
      <c r="E479" s="66">
        <v>300</v>
      </c>
      <c r="F479" s="65">
        <f t="shared" ca="1" si="23"/>
        <v>4200</v>
      </c>
      <c r="G479" s="5"/>
      <c r="H479" s="5"/>
      <c r="I479" s="5"/>
      <c r="J479" s="5"/>
    </row>
    <row r="480" spans="1:10" ht="14.1" customHeight="1" x14ac:dyDescent="0.2">
      <c r="A480" s="5"/>
      <c r="B480" s="5"/>
      <c r="C480" s="5"/>
      <c r="D480" s="5"/>
      <c r="E480" s="68" t="s">
        <v>12551</v>
      </c>
      <c r="F480" s="69">
        <f ca="1">SUM(Table330[MONTO TOTAL ESTIMADO])</f>
        <v>239500</v>
      </c>
      <c r="G480" s="5"/>
      <c r="H480" s="5" t="str">
        <f>C465</f>
        <v>Bienes</v>
      </c>
      <c r="I480" s="5" t="str">
        <f>E465</f>
        <v>Sí</v>
      </c>
      <c r="J480" s="5" t="str">
        <f>D465</f>
        <v>Compras Menores</v>
      </c>
    </row>
    <row r="481" spans="1:10" ht="14.1" customHeight="1" thickBot="1" x14ac:dyDescent="0.3"/>
    <row r="482" spans="1:10" ht="33.75" customHeight="1" thickBot="1" x14ac:dyDescent="0.25">
      <c r="A482" s="59" t="s">
        <v>16383</v>
      </c>
      <c r="B482" s="59" t="s">
        <v>161</v>
      </c>
      <c r="C482" s="59" t="s">
        <v>11725</v>
      </c>
      <c r="D482" s="59" t="s">
        <v>14379</v>
      </c>
      <c r="E482" s="59" t="s">
        <v>10963</v>
      </c>
      <c r="F482" s="59" t="s">
        <v>11096</v>
      </c>
      <c r="G482" s="5"/>
      <c r="H482" s="5"/>
      <c r="I482" s="5"/>
      <c r="J482" s="5"/>
    </row>
    <row r="483" spans="1:10" ht="13.5" customHeight="1" thickBot="1" x14ac:dyDescent="0.25">
      <c r="A483" s="61" t="s">
        <v>18844</v>
      </c>
      <c r="B483" s="61" t="s">
        <v>18846</v>
      </c>
      <c r="C483" s="61" t="s">
        <v>17798</v>
      </c>
      <c r="D483" s="61" t="s">
        <v>17483</v>
      </c>
      <c r="E483" s="61" t="s">
        <v>8855</v>
      </c>
      <c r="F483" s="61"/>
      <c r="G483" s="5"/>
      <c r="H483" s="5"/>
      <c r="I483" s="5"/>
      <c r="J483" s="5"/>
    </row>
    <row r="484" spans="1:10" ht="14.1" customHeight="1" thickBot="1" x14ac:dyDescent="0.25">
      <c r="A484" s="78" t="s">
        <v>14829</v>
      </c>
      <c r="B484" s="62" t="s">
        <v>8529</v>
      </c>
      <c r="C484" s="71">
        <v>44927</v>
      </c>
      <c r="D484" s="78" t="s">
        <v>9386</v>
      </c>
      <c r="E484" s="62" t="s">
        <v>13094</v>
      </c>
      <c r="F484" s="61" t="s">
        <v>3080</v>
      </c>
      <c r="G484" s="5"/>
      <c r="H484" s="5"/>
      <c r="I484" s="5"/>
      <c r="J484" s="5"/>
    </row>
    <row r="485" spans="1:10" ht="14.1" customHeight="1" thickBot="1" x14ac:dyDescent="0.25">
      <c r="A485" s="79"/>
      <c r="B485" s="62" t="s">
        <v>1786</v>
      </c>
      <c r="C485" s="60">
        <f>IF(C484="","",IF(AND(MONTH(C484)&gt;=1,MONTH(C484)&lt;=3),1,IF(AND(MONTH(C484)&gt;=4,MONTH(C484)&lt;=6),2,IF(AND(MONTH(C484)&gt;=7,MONTH(C484)&lt;=9),3,4))))</f>
        <v>1</v>
      </c>
      <c r="D485" s="79"/>
      <c r="E485" s="62" t="s">
        <v>2417</v>
      </c>
      <c r="F485" s="61" t="s">
        <v>11113</v>
      </c>
      <c r="G485" s="5"/>
      <c r="H485" s="5"/>
      <c r="I485" s="5"/>
      <c r="J485" s="5"/>
    </row>
    <row r="486" spans="1:10" ht="14.1" customHeight="1" thickBot="1" x14ac:dyDescent="0.25">
      <c r="A486" s="79"/>
      <c r="B486" s="62" t="s">
        <v>12943</v>
      </c>
      <c r="C486" s="71">
        <v>45016</v>
      </c>
      <c r="D486" s="79"/>
      <c r="E486" s="62" t="s">
        <v>3073</v>
      </c>
      <c r="F486" s="61" t="s">
        <v>11113</v>
      </c>
      <c r="G486" s="5"/>
      <c r="H486" s="5"/>
      <c r="I486" s="5"/>
      <c r="J486" s="5"/>
    </row>
    <row r="487" spans="1:10" ht="14.1" customHeight="1" thickBot="1" x14ac:dyDescent="0.25">
      <c r="A487" s="79"/>
      <c r="B487" s="62" t="s">
        <v>1786</v>
      </c>
      <c r="C487" s="60">
        <f>IF(C486="","",IF(AND(MONTH(C486)&gt;=1,MONTH(C486)&lt;=3),1,IF(AND(MONTH(C486)&gt;=4,MONTH(C486)&lt;=6),2,IF(AND(MONTH(C486)&gt;=7,MONTH(C486)&lt;=9),3,4))))</f>
        <v>1</v>
      </c>
      <c r="D487" s="79"/>
      <c r="E487" s="62" t="s">
        <v>13193</v>
      </c>
      <c r="F487" s="61" t="s">
        <v>11113</v>
      </c>
      <c r="G487" s="5"/>
      <c r="H487" s="5"/>
      <c r="I487" s="5"/>
      <c r="J487" s="5"/>
    </row>
    <row r="488" spans="1:10" ht="14.1" customHeight="1" thickBot="1" x14ac:dyDescent="0.25">
      <c r="A488" s="5"/>
      <c r="B488" s="5"/>
      <c r="C488" s="5"/>
      <c r="D488" s="5"/>
      <c r="E488" s="5"/>
      <c r="F488" s="5"/>
      <c r="G488" s="5"/>
      <c r="H488" s="5"/>
      <c r="I488" s="5"/>
      <c r="J488" s="5"/>
    </row>
    <row r="489" spans="1:10" ht="14.1" customHeight="1" thickBot="1" x14ac:dyDescent="0.25">
      <c r="A489" s="67" t="s">
        <v>15736</v>
      </c>
      <c r="B489" s="67" t="s">
        <v>16147</v>
      </c>
      <c r="C489" s="67" t="s">
        <v>15642</v>
      </c>
      <c r="D489" s="67" t="s">
        <v>15252</v>
      </c>
      <c r="E489" s="67" t="s">
        <v>6933</v>
      </c>
      <c r="F489" s="67" t="s">
        <v>15281</v>
      </c>
      <c r="G489" s="5"/>
      <c r="H489" s="5"/>
      <c r="I489" s="5"/>
      <c r="J489" s="5"/>
    </row>
    <row r="490" spans="1:10" ht="14.1" customHeight="1" x14ac:dyDescent="0.2">
      <c r="A490" s="73">
        <v>44111503</v>
      </c>
      <c r="B490" s="64" t="str">
        <f t="shared" ref="B490:B506" ca="1" si="24">IFERROR(INDEX(UNSPSCDes,MATCH(INDIRECT(ADDRESS(ROW(),COLUMN()-1,4)),UNSPSCCode,0)),"")</f>
        <v>Organizadores o bandejas para el escritorio</v>
      </c>
      <c r="C490" s="63" t="s">
        <v>1449</v>
      </c>
      <c r="D490" s="63">
        <v>59</v>
      </c>
      <c r="E490" s="66">
        <v>2000</v>
      </c>
      <c r="F490" s="65">
        <f t="shared" ref="F490:F506" ca="1" si="25">INDIRECT(ADDRESS(ROW(),COLUMN()-2,4))*INDIRECT(ADDRESS(ROW(),COLUMN()-1,4))</f>
        <v>118000</v>
      </c>
      <c r="G490" s="5"/>
      <c r="H490" s="5"/>
      <c r="I490" s="5"/>
      <c r="J490" s="5"/>
    </row>
    <row r="491" spans="1:10" ht="13.5" customHeight="1" x14ac:dyDescent="0.2">
      <c r="A491" s="73">
        <v>44111907</v>
      </c>
      <c r="B491" s="64" t="str">
        <f t="shared" ca="1" si="24"/>
        <v>Tableros de noticias o accesorios</v>
      </c>
      <c r="C491" s="63" t="s">
        <v>1449</v>
      </c>
      <c r="D491" s="63">
        <v>17</v>
      </c>
      <c r="E491" s="66">
        <v>2000</v>
      </c>
      <c r="F491" s="65">
        <f t="shared" ca="1" si="25"/>
        <v>34000</v>
      </c>
      <c r="G491" s="5"/>
      <c r="H491" s="5"/>
      <c r="I491" s="5"/>
      <c r="J491" s="5"/>
    </row>
    <row r="492" spans="1:10" ht="13.5" customHeight="1" x14ac:dyDescent="0.2">
      <c r="A492" s="73">
        <v>44111905</v>
      </c>
      <c r="B492" s="64" t="str">
        <f t="shared" ca="1" si="24"/>
        <v>Tableros de borrado en seco o accesorios</v>
      </c>
      <c r="C492" s="63" t="s">
        <v>1449</v>
      </c>
      <c r="D492" s="63">
        <v>5</v>
      </c>
      <c r="E492" s="66">
        <v>2000</v>
      </c>
      <c r="F492" s="65">
        <f t="shared" ca="1" si="25"/>
        <v>10000</v>
      </c>
      <c r="G492" s="5"/>
      <c r="H492" s="5"/>
      <c r="I492" s="5"/>
      <c r="J492" s="5"/>
    </row>
    <row r="493" spans="1:10" ht="13.5" customHeight="1" x14ac:dyDescent="0.2">
      <c r="A493" s="73">
        <v>44111909</v>
      </c>
      <c r="B493" s="64" t="str">
        <f t="shared" ca="1" si="24"/>
        <v>Kits o accesorios para limpieza de tableros</v>
      </c>
      <c r="C493" s="63" t="s">
        <v>1449</v>
      </c>
      <c r="D493" s="63">
        <v>4</v>
      </c>
      <c r="E493" s="66">
        <v>500</v>
      </c>
      <c r="F493" s="65">
        <f t="shared" ca="1" si="25"/>
        <v>2000</v>
      </c>
      <c r="G493" s="5"/>
      <c r="H493" s="5"/>
      <c r="I493" s="5"/>
      <c r="J493" s="5"/>
    </row>
    <row r="494" spans="1:10" ht="13.5" customHeight="1" x14ac:dyDescent="0.2">
      <c r="A494" s="73">
        <v>44111903</v>
      </c>
      <c r="B494" s="64" t="str">
        <f t="shared" ca="1" si="24"/>
        <v>Caballetes o accesorios</v>
      </c>
      <c r="C494" s="63" t="s">
        <v>1449</v>
      </c>
      <c r="D494" s="63">
        <v>22</v>
      </c>
      <c r="E494" s="66">
        <v>2000</v>
      </c>
      <c r="F494" s="65">
        <f t="shared" ca="1" si="25"/>
        <v>44000</v>
      </c>
      <c r="G494" s="5"/>
      <c r="H494" s="5"/>
      <c r="I494" s="5"/>
      <c r="J494" s="5"/>
    </row>
    <row r="495" spans="1:10" ht="13.5" customHeight="1" x14ac:dyDescent="0.2">
      <c r="A495" s="73">
        <v>44111506</v>
      </c>
      <c r="B495" s="64" t="str">
        <f t="shared" ca="1" si="24"/>
        <v>Sujetadores o dispensadores de papeles o tacos</v>
      </c>
      <c r="C495" s="63" t="s">
        <v>16989</v>
      </c>
      <c r="D495" s="63">
        <v>18</v>
      </c>
      <c r="E495" s="66">
        <v>1000</v>
      </c>
      <c r="F495" s="65">
        <f t="shared" ca="1" si="25"/>
        <v>18000</v>
      </c>
      <c r="G495" s="5"/>
      <c r="H495" s="5"/>
      <c r="I495" s="5"/>
      <c r="J495" s="5"/>
    </row>
    <row r="496" spans="1:10" ht="13.5" customHeight="1" x14ac:dyDescent="0.2">
      <c r="A496" s="73">
        <v>44111509</v>
      </c>
      <c r="B496" s="64" t="str">
        <f t="shared" ca="1" si="24"/>
        <v>Sujetadores de esferos o lápices</v>
      </c>
      <c r="C496" s="63" t="s">
        <v>1449</v>
      </c>
      <c r="D496" s="63">
        <v>23</v>
      </c>
      <c r="E496" s="66">
        <v>100</v>
      </c>
      <c r="F496" s="65">
        <f t="shared" ca="1" si="25"/>
        <v>2300</v>
      </c>
      <c r="G496" s="5"/>
      <c r="H496" s="5"/>
      <c r="I496" s="5"/>
      <c r="J496" s="5"/>
    </row>
    <row r="497" spans="1:10" ht="13.5" customHeight="1" x14ac:dyDescent="0.2">
      <c r="A497" s="73">
        <v>43191504</v>
      </c>
      <c r="B497" s="64" t="str">
        <f t="shared" ca="1" si="24"/>
        <v>Teléfonos fijos</v>
      </c>
      <c r="C497" s="63" t="s">
        <v>1449</v>
      </c>
      <c r="D497" s="63">
        <v>15</v>
      </c>
      <c r="E497" s="66">
        <v>5000</v>
      </c>
      <c r="F497" s="65">
        <f t="shared" ca="1" si="25"/>
        <v>75000</v>
      </c>
      <c r="G497" s="5"/>
      <c r="H497" s="5"/>
      <c r="I497" s="5"/>
      <c r="J497" s="5"/>
    </row>
    <row r="498" spans="1:10" ht="13.5" customHeight="1" x14ac:dyDescent="0.2">
      <c r="A498" s="73">
        <v>55121715</v>
      </c>
      <c r="B498" s="64" t="str">
        <f t="shared" ca="1" si="24"/>
        <v>Banderas o accesorios</v>
      </c>
      <c r="C498" s="63" t="s">
        <v>1449</v>
      </c>
      <c r="D498" s="63">
        <v>17</v>
      </c>
      <c r="E498" s="66">
        <v>3000</v>
      </c>
      <c r="F498" s="65">
        <f t="shared" ca="1" si="25"/>
        <v>51000</v>
      </c>
      <c r="G498" s="5"/>
      <c r="H498" s="5"/>
      <c r="I498" s="5"/>
      <c r="J498" s="5"/>
    </row>
    <row r="499" spans="1:10" ht="13.5" customHeight="1" x14ac:dyDescent="0.2">
      <c r="A499" s="73">
        <v>44111515</v>
      </c>
      <c r="B499" s="64" t="str">
        <f t="shared" ca="1" si="24"/>
        <v>Cajas u organizadores de almacenamiento de archivos</v>
      </c>
      <c r="C499" s="63" t="s">
        <v>1449</v>
      </c>
      <c r="D499" s="63">
        <v>20</v>
      </c>
      <c r="E499" s="66">
        <v>4500</v>
      </c>
      <c r="F499" s="65">
        <f t="shared" ca="1" si="25"/>
        <v>90000</v>
      </c>
      <c r="G499" s="5"/>
      <c r="H499" s="5"/>
      <c r="I499" s="5"/>
      <c r="J499" s="5"/>
    </row>
    <row r="500" spans="1:10" ht="13.5" customHeight="1" x14ac:dyDescent="0.2">
      <c r="A500" s="73">
        <v>44121612</v>
      </c>
      <c r="B500" s="64" t="str">
        <f t="shared" ca="1" si="24"/>
        <v>Cortadoras de papel o repuestos</v>
      </c>
      <c r="C500" s="63" t="s">
        <v>1449</v>
      </c>
      <c r="D500" s="63">
        <v>1</v>
      </c>
      <c r="E500" s="66">
        <v>3500</v>
      </c>
      <c r="F500" s="65">
        <f t="shared" ca="1" si="25"/>
        <v>3500</v>
      </c>
      <c r="G500" s="5"/>
      <c r="H500" s="5"/>
      <c r="I500" s="5"/>
      <c r="J500" s="5"/>
    </row>
    <row r="501" spans="1:10" ht="13.5" customHeight="1" x14ac:dyDescent="0.2">
      <c r="A501" s="73">
        <v>44101603</v>
      </c>
      <c r="B501" s="64" t="str">
        <f t="shared" ca="1" si="24"/>
        <v>Máquinas trituradoras de papel o accesorios</v>
      </c>
      <c r="C501" s="63" t="s">
        <v>1449</v>
      </c>
      <c r="D501" s="63">
        <v>5</v>
      </c>
      <c r="E501" s="66">
        <v>4500</v>
      </c>
      <c r="F501" s="65">
        <f t="shared" ca="1" si="25"/>
        <v>22500</v>
      </c>
      <c r="G501" s="5"/>
      <c r="H501" s="5"/>
      <c r="I501" s="5"/>
      <c r="J501" s="5"/>
    </row>
    <row r="502" spans="1:10" ht="13.5" customHeight="1" x14ac:dyDescent="0.2">
      <c r="A502" s="73">
        <v>53121501</v>
      </c>
      <c r="B502" s="64" t="str">
        <f t="shared" ca="1" si="24"/>
        <v>Porta trajes</v>
      </c>
      <c r="C502" s="63" t="s">
        <v>1449</v>
      </c>
      <c r="D502" s="63">
        <v>2</v>
      </c>
      <c r="E502" s="66">
        <v>3000</v>
      </c>
      <c r="F502" s="65">
        <f t="shared" ca="1" si="25"/>
        <v>6000</v>
      </c>
      <c r="G502" s="5"/>
      <c r="H502" s="5"/>
      <c r="I502" s="5"/>
      <c r="J502" s="5"/>
    </row>
    <row r="503" spans="1:10" ht="13.5" customHeight="1" x14ac:dyDescent="0.2">
      <c r="A503" s="73">
        <v>11111606</v>
      </c>
      <c r="B503" s="64" t="str">
        <f t="shared" ca="1" si="24"/>
        <v>Pizarra</v>
      </c>
      <c r="C503" s="63" t="s">
        <v>1449</v>
      </c>
      <c r="D503" s="63">
        <v>3</v>
      </c>
      <c r="E503" s="66">
        <v>3500</v>
      </c>
      <c r="F503" s="65">
        <f t="shared" ca="1" si="25"/>
        <v>10500</v>
      </c>
      <c r="G503" s="5"/>
      <c r="H503" s="5"/>
      <c r="I503" s="5"/>
      <c r="J503" s="5"/>
    </row>
    <row r="504" spans="1:10" ht="13.5" customHeight="1" x14ac:dyDescent="0.2">
      <c r="A504" s="73">
        <v>54111601</v>
      </c>
      <c r="B504" s="64" t="str">
        <f t="shared" ca="1" si="24"/>
        <v>Relojes de pared</v>
      </c>
      <c r="C504" s="63" t="s">
        <v>1449</v>
      </c>
      <c r="D504" s="63">
        <v>8</v>
      </c>
      <c r="E504" s="66">
        <v>1000</v>
      </c>
      <c r="F504" s="65">
        <f t="shared" ca="1" si="25"/>
        <v>8000</v>
      </c>
      <c r="G504" s="5"/>
      <c r="H504" s="5"/>
      <c r="I504" s="5"/>
      <c r="J504" s="5"/>
    </row>
    <row r="505" spans="1:10" ht="13.5" customHeight="1" x14ac:dyDescent="0.2">
      <c r="A505" s="73">
        <v>44121619</v>
      </c>
      <c r="B505" s="64" t="str">
        <f t="shared" ca="1" si="24"/>
        <v>Tajalápices manuales</v>
      </c>
      <c r="C505" s="63" t="s">
        <v>1449</v>
      </c>
      <c r="D505" s="63">
        <v>39</v>
      </c>
      <c r="E505" s="66">
        <v>100</v>
      </c>
      <c r="F505" s="65">
        <f t="shared" ca="1" si="25"/>
        <v>3900</v>
      </c>
      <c r="G505" s="5"/>
      <c r="H505" s="5"/>
      <c r="I505" s="5"/>
      <c r="J505" s="5"/>
    </row>
    <row r="506" spans="1:10" ht="13.5" customHeight="1" x14ac:dyDescent="0.2">
      <c r="A506" s="73">
        <v>56121702</v>
      </c>
      <c r="B506" s="64" t="str">
        <f t="shared" ca="1" si="24"/>
        <v>Unidades de almacenamiento de libros</v>
      </c>
      <c r="C506" s="63" t="s">
        <v>1449</v>
      </c>
      <c r="D506" s="63">
        <v>8</v>
      </c>
      <c r="E506" s="66">
        <v>5000</v>
      </c>
      <c r="F506" s="65">
        <f t="shared" ca="1" si="25"/>
        <v>40000</v>
      </c>
      <c r="G506" s="5"/>
      <c r="H506" s="5"/>
      <c r="I506" s="5"/>
      <c r="J506" s="5"/>
    </row>
    <row r="507" spans="1:10" ht="14.1" customHeight="1" x14ac:dyDescent="0.2">
      <c r="A507" s="5"/>
      <c r="B507" s="5"/>
      <c r="C507" s="5"/>
      <c r="D507" s="5"/>
      <c r="E507" s="68" t="s">
        <v>12551</v>
      </c>
      <c r="F507" s="69">
        <f ca="1">SUM(Table331[MONTO TOTAL ESTIMADO])</f>
        <v>538700</v>
      </c>
      <c r="G507" s="5"/>
      <c r="H507" s="5" t="str">
        <f>C483</f>
        <v>Bienes</v>
      </c>
      <c r="I507" s="5" t="str">
        <f>E483</f>
        <v>Sí</v>
      </c>
      <c r="J507" s="5" t="str">
        <f>D483</f>
        <v>Compras Menores</v>
      </c>
    </row>
    <row r="508" spans="1:10" ht="14.1" customHeight="1" thickBot="1" x14ac:dyDescent="0.3"/>
    <row r="509" spans="1:10" ht="33.75" customHeight="1" thickBot="1" x14ac:dyDescent="0.25">
      <c r="A509" s="59" t="s">
        <v>16383</v>
      </c>
      <c r="B509" s="59" t="s">
        <v>161</v>
      </c>
      <c r="C509" s="59" t="s">
        <v>11725</v>
      </c>
      <c r="D509" s="59" t="s">
        <v>14379</v>
      </c>
      <c r="E509" s="59" t="s">
        <v>10963</v>
      </c>
      <c r="F509" s="59" t="s">
        <v>11096</v>
      </c>
      <c r="G509" s="5"/>
      <c r="H509" s="5"/>
      <c r="I509" s="5"/>
      <c r="J509" s="5"/>
    </row>
    <row r="510" spans="1:10" ht="13.5" customHeight="1" thickBot="1" x14ac:dyDescent="0.25">
      <c r="A510" s="61" t="s">
        <v>18844</v>
      </c>
      <c r="B510" s="61" t="s">
        <v>18846</v>
      </c>
      <c r="C510" s="61" t="s">
        <v>17798</v>
      </c>
      <c r="D510" s="61" t="s">
        <v>17483</v>
      </c>
      <c r="E510" s="61" t="s">
        <v>8855</v>
      </c>
      <c r="F510" s="61"/>
      <c r="G510" s="5"/>
      <c r="H510" s="5"/>
      <c r="I510" s="5"/>
      <c r="J510" s="5"/>
    </row>
    <row r="511" spans="1:10" ht="14.1" customHeight="1" thickBot="1" x14ac:dyDescent="0.25">
      <c r="A511" s="78" t="s">
        <v>14829</v>
      </c>
      <c r="B511" s="62" t="s">
        <v>8529</v>
      </c>
      <c r="C511" s="71">
        <v>45017</v>
      </c>
      <c r="D511" s="78" t="s">
        <v>9386</v>
      </c>
      <c r="E511" s="62" t="s">
        <v>13094</v>
      </c>
      <c r="F511" s="61" t="s">
        <v>3080</v>
      </c>
      <c r="G511" s="5"/>
      <c r="H511" s="5"/>
      <c r="I511" s="5"/>
      <c r="J511" s="5"/>
    </row>
    <row r="512" spans="1:10" ht="14.1" customHeight="1" thickBot="1" x14ac:dyDescent="0.25">
      <c r="A512" s="79"/>
      <c r="B512" s="62" t="s">
        <v>1786</v>
      </c>
      <c r="C512" s="60">
        <f>IF(C511="","",IF(AND(MONTH(C511)&gt;=1,MONTH(C511)&lt;=3),1,IF(AND(MONTH(C511)&gt;=4,MONTH(C511)&lt;=6),2,IF(AND(MONTH(C511)&gt;=7,MONTH(C511)&lt;=9),3,4))))</f>
        <v>2</v>
      </c>
      <c r="D512" s="79"/>
      <c r="E512" s="62" t="s">
        <v>2417</v>
      </c>
      <c r="F512" s="61" t="s">
        <v>11113</v>
      </c>
      <c r="G512" s="5"/>
      <c r="H512" s="5"/>
      <c r="I512" s="5"/>
      <c r="J512" s="5"/>
    </row>
    <row r="513" spans="1:10" ht="14.1" customHeight="1" thickBot="1" x14ac:dyDescent="0.25">
      <c r="A513" s="79"/>
      <c r="B513" s="62" t="s">
        <v>12943</v>
      </c>
      <c r="C513" s="71">
        <v>45107</v>
      </c>
      <c r="D513" s="79"/>
      <c r="E513" s="62" t="s">
        <v>3073</v>
      </c>
      <c r="F513" s="61" t="s">
        <v>11113</v>
      </c>
      <c r="G513" s="5"/>
      <c r="H513" s="5"/>
      <c r="I513" s="5"/>
      <c r="J513" s="5"/>
    </row>
    <row r="514" spans="1:10" ht="14.1" customHeight="1" thickBot="1" x14ac:dyDescent="0.25">
      <c r="A514" s="79"/>
      <c r="B514" s="62" t="s">
        <v>1786</v>
      </c>
      <c r="C514" s="60">
        <f>IF(C513="","",IF(AND(MONTH(C513)&gt;=1,MONTH(C513)&lt;=3),1,IF(AND(MONTH(C513)&gt;=4,MONTH(C513)&lt;=6),2,IF(AND(MONTH(C513)&gt;=7,MONTH(C513)&lt;=9),3,4))))</f>
        <v>2</v>
      </c>
      <c r="D514" s="79"/>
      <c r="E514" s="62" t="s">
        <v>13193</v>
      </c>
      <c r="F514" s="61" t="s">
        <v>11113</v>
      </c>
      <c r="G514" s="5"/>
      <c r="H514" s="5"/>
      <c r="I514" s="5"/>
      <c r="J514" s="5"/>
    </row>
    <row r="515" spans="1:10" ht="14.1" customHeight="1" thickBot="1" x14ac:dyDescent="0.25">
      <c r="A515" s="5"/>
      <c r="B515" s="5"/>
      <c r="C515" s="5"/>
      <c r="D515" s="5"/>
      <c r="E515" s="5"/>
      <c r="F515" s="5"/>
      <c r="G515" s="5"/>
      <c r="H515" s="5"/>
      <c r="I515" s="5"/>
      <c r="J515" s="5"/>
    </row>
    <row r="516" spans="1:10" ht="14.1" customHeight="1" thickBot="1" x14ac:dyDescent="0.25">
      <c r="A516" s="67" t="s">
        <v>15736</v>
      </c>
      <c r="B516" s="67" t="s">
        <v>16147</v>
      </c>
      <c r="C516" s="67" t="s">
        <v>15642</v>
      </c>
      <c r="D516" s="67" t="s">
        <v>15252</v>
      </c>
      <c r="E516" s="67" t="s">
        <v>6933</v>
      </c>
      <c r="F516" s="67" t="s">
        <v>15281</v>
      </c>
      <c r="G516" s="5"/>
      <c r="H516" s="5"/>
      <c r="I516" s="5"/>
      <c r="J516" s="5"/>
    </row>
    <row r="517" spans="1:10" ht="14.1" customHeight="1" x14ac:dyDescent="0.2">
      <c r="A517" s="73">
        <v>44111503</v>
      </c>
      <c r="B517" s="64" t="str">
        <f t="shared" ref="B517:B533" ca="1" si="26">IFERROR(INDEX(UNSPSCDes,MATCH(INDIRECT(ADDRESS(ROW(),COLUMN()-1,4)),UNSPSCCode,0)),"")</f>
        <v>Organizadores o bandejas para el escritorio</v>
      </c>
      <c r="C517" s="63" t="s">
        <v>1449</v>
      </c>
      <c r="D517" s="63">
        <v>11</v>
      </c>
      <c r="E517" s="66">
        <v>2000</v>
      </c>
      <c r="F517" s="65">
        <f t="shared" ref="F517:F533" ca="1" si="27">INDIRECT(ADDRESS(ROW(),COLUMN()-2,4))*INDIRECT(ADDRESS(ROW(),COLUMN()-1,4))</f>
        <v>22000</v>
      </c>
      <c r="G517" s="5"/>
      <c r="H517" s="5"/>
      <c r="I517" s="5"/>
      <c r="J517" s="5"/>
    </row>
    <row r="518" spans="1:10" ht="13.5" customHeight="1" x14ac:dyDescent="0.2">
      <c r="A518" s="73">
        <v>44111907</v>
      </c>
      <c r="B518" s="64" t="str">
        <f t="shared" ca="1" si="26"/>
        <v>Tableros de noticias o accesorios</v>
      </c>
      <c r="C518" s="63" t="s">
        <v>1449</v>
      </c>
      <c r="D518" s="63">
        <v>17</v>
      </c>
      <c r="E518" s="66">
        <v>2000</v>
      </c>
      <c r="F518" s="65">
        <f t="shared" ca="1" si="27"/>
        <v>34000</v>
      </c>
      <c r="G518" s="5"/>
      <c r="H518" s="5"/>
      <c r="I518" s="5"/>
      <c r="J518" s="5"/>
    </row>
    <row r="519" spans="1:10" ht="13.5" customHeight="1" x14ac:dyDescent="0.2">
      <c r="A519" s="73">
        <v>44111905</v>
      </c>
      <c r="B519" s="64" t="str">
        <f t="shared" ca="1" si="26"/>
        <v>Tableros de borrado en seco o accesorios</v>
      </c>
      <c r="C519" s="63" t="s">
        <v>1449</v>
      </c>
      <c r="D519" s="63">
        <v>1</v>
      </c>
      <c r="E519" s="66">
        <v>2000</v>
      </c>
      <c r="F519" s="65">
        <f t="shared" ca="1" si="27"/>
        <v>2000</v>
      </c>
      <c r="G519" s="5"/>
      <c r="H519" s="5"/>
      <c r="I519" s="5"/>
      <c r="J519" s="5"/>
    </row>
    <row r="520" spans="1:10" ht="13.5" customHeight="1" x14ac:dyDescent="0.2">
      <c r="A520" s="73">
        <v>44111909</v>
      </c>
      <c r="B520" s="64" t="str">
        <f t="shared" ca="1" si="26"/>
        <v>Kits o accesorios para limpieza de tableros</v>
      </c>
      <c r="C520" s="63" t="s">
        <v>1449</v>
      </c>
      <c r="D520" s="63">
        <v>1</v>
      </c>
      <c r="E520" s="66">
        <v>500</v>
      </c>
      <c r="F520" s="65">
        <f t="shared" ca="1" si="27"/>
        <v>500</v>
      </c>
      <c r="G520" s="5"/>
      <c r="H520" s="5"/>
      <c r="I520" s="5"/>
      <c r="J520" s="5"/>
    </row>
    <row r="521" spans="1:10" ht="13.5" customHeight="1" x14ac:dyDescent="0.2">
      <c r="A521" s="73">
        <v>44111903</v>
      </c>
      <c r="B521" s="64" t="str">
        <f t="shared" ca="1" si="26"/>
        <v>Caballetes o accesorios</v>
      </c>
      <c r="C521" s="63" t="s">
        <v>1449</v>
      </c>
      <c r="D521" s="63">
        <v>22</v>
      </c>
      <c r="E521" s="66">
        <v>2000</v>
      </c>
      <c r="F521" s="65">
        <f t="shared" ca="1" si="27"/>
        <v>44000</v>
      </c>
      <c r="G521" s="5"/>
      <c r="H521" s="5"/>
      <c r="I521" s="5"/>
      <c r="J521" s="5"/>
    </row>
    <row r="522" spans="1:10" ht="13.5" customHeight="1" x14ac:dyDescent="0.2">
      <c r="A522" s="73">
        <v>44111506</v>
      </c>
      <c r="B522" s="64" t="str">
        <f t="shared" ca="1" si="26"/>
        <v>Sujetadores o dispensadores de papeles o tacos</v>
      </c>
      <c r="C522" s="63" t="s">
        <v>16989</v>
      </c>
      <c r="D522" s="63">
        <v>5</v>
      </c>
      <c r="E522" s="66">
        <v>1000</v>
      </c>
      <c r="F522" s="65">
        <f t="shared" ca="1" si="27"/>
        <v>5000</v>
      </c>
      <c r="G522" s="5"/>
      <c r="H522" s="5"/>
      <c r="I522" s="5"/>
      <c r="J522" s="5"/>
    </row>
    <row r="523" spans="1:10" ht="13.5" customHeight="1" x14ac:dyDescent="0.2">
      <c r="A523" s="73">
        <v>44111509</v>
      </c>
      <c r="B523" s="64" t="str">
        <f t="shared" ca="1" si="26"/>
        <v>Sujetadores de esferos o lápices</v>
      </c>
      <c r="C523" s="63" t="s">
        <v>1449</v>
      </c>
      <c r="D523" s="63">
        <v>6</v>
      </c>
      <c r="E523" s="66">
        <v>100</v>
      </c>
      <c r="F523" s="65">
        <f t="shared" ca="1" si="27"/>
        <v>600</v>
      </c>
      <c r="G523" s="5"/>
      <c r="H523" s="5"/>
      <c r="I523" s="5"/>
      <c r="J523" s="5"/>
    </row>
    <row r="524" spans="1:10" ht="13.5" customHeight="1" x14ac:dyDescent="0.2">
      <c r="A524" s="73">
        <v>43191504</v>
      </c>
      <c r="B524" s="64" t="str">
        <f t="shared" ca="1" si="26"/>
        <v>Teléfonos fijos</v>
      </c>
      <c r="C524" s="63" t="s">
        <v>1449</v>
      </c>
      <c r="D524" s="63">
        <v>4</v>
      </c>
      <c r="E524" s="66">
        <v>5000</v>
      </c>
      <c r="F524" s="65">
        <f t="shared" ca="1" si="27"/>
        <v>20000</v>
      </c>
      <c r="G524" s="5"/>
      <c r="H524" s="5"/>
      <c r="I524" s="5"/>
      <c r="J524" s="5"/>
    </row>
    <row r="525" spans="1:10" ht="13.5" customHeight="1" x14ac:dyDescent="0.2">
      <c r="A525" s="73">
        <v>55121715</v>
      </c>
      <c r="B525" s="64" t="str">
        <f t="shared" ca="1" si="26"/>
        <v>Banderas o accesorios</v>
      </c>
      <c r="C525" s="63" t="s">
        <v>1449</v>
      </c>
      <c r="D525" s="63">
        <v>5</v>
      </c>
      <c r="E525" s="66">
        <v>3000</v>
      </c>
      <c r="F525" s="65">
        <f t="shared" ca="1" si="27"/>
        <v>15000</v>
      </c>
      <c r="G525" s="5"/>
      <c r="H525" s="5"/>
      <c r="I525" s="5"/>
      <c r="J525" s="5"/>
    </row>
    <row r="526" spans="1:10" ht="13.5" customHeight="1" x14ac:dyDescent="0.2">
      <c r="A526" s="73">
        <v>44111515</v>
      </c>
      <c r="B526" s="64" t="str">
        <f t="shared" ca="1" si="26"/>
        <v>Cajas u organizadores de almacenamiento de archivos</v>
      </c>
      <c r="C526" s="63" t="s">
        <v>1449</v>
      </c>
      <c r="D526" s="63">
        <v>13</v>
      </c>
      <c r="E526" s="66">
        <v>4500</v>
      </c>
      <c r="F526" s="65">
        <f t="shared" ca="1" si="27"/>
        <v>58500</v>
      </c>
      <c r="G526" s="5"/>
      <c r="H526" s="5"/>
      <c r="I526" s="5"/>
      <c r="J526" s="5"/>
    </row>
    <row r="527" spans="1:10" ht="13.5" customHeight="1" x14ac:dyDescent="0.2">
      <c r="A527" s="73">
        <v>44121612</v>
      </c>
      <c r="B527" s="64" t="str">
        <f t="shared" ca="1" si="26"/>
        <v>Cortadoras de papel o repuestos</v>
      </c>
      <c r="C527" s="63" t="s">
        <v>1449</v>
      </c>
      <c r="D527" s="63">
        <v>1</v>
      </c>
      <c r="E527" s="66">
        <v>3500</v>
      </c>
      <c r="F527" s="65">
        <f t="shared" ca="1" si="27"/>
        <v>3500</v>
      </c>
      <c r="G527" s="5"/>
      <c r="H527" s="5"/>
      <c r="I527" s="5"/>
      <c r="J527" s="5"/>
    </row>
    <row r="528" spans="1:10" ht="13.5" customHeight="1" x14ac:dyDescent="0.2">
      <c r="A528" s="73">
        <v>44101603</v>
      </c>
      <c r="B528" s="64" t="str">
        <f t="shared" ca="1" si="26"/>
        <v>Máquinas trituradoras de papel o accesorios</v>
      </c>
      <c r="C528" s="63" t="s">
        <v>1449</v>
      </c>
      <c r="D528" s="63">
        <v>1</v>
      </c>
      <c r="E528" s="66">
        <v>4500</v>
      </c>
      <c r="F528" s="65">
        <f t="shared" ca="1" si="27"/>
        <v>4500</v>
      </c>
      <c r="G528" s="5"/>
      <c r="H528" s="5"/>
      <c r="I528" s="5"/>
      <c r="J528" s="5"/>
    </row>
    <row r="529" spans="1:10" ht="13.5" customHeight="1" x14ac:dyDescent="0.2">
      <c r="A529" s="73">
        <v>53121501</v>
      </c>
      <c r="B529" s="64" t="str">
        <f t="shared" ca="1" si="26"/>
        <v>Porta trajes</v>
      </c>
      <c r="C529" s="63" t="s">
        <v>1449</v>
      </c>
      <c r="D529" s="63">
        <v>2</v>
      </c>
      <c r="E529" s="66">
        <v>3000</v>
      </c>
      <c r="F529" s="65">
        <f t="shared" ca="1" si="27"/>
        <v>6000</v>
      </c>
      <c r="G529" s="5"/>
      <c r="H529" s="5"/>
      <c r="I529" s="5"/>
      <c r="J529" s="5"/>
    </row>
    <row r="530" spans="1:10" ht="13.5" customHeight="1" x14ac:dyDescent="0.2">
      <c r="A530" s="73">
        <v>11111606</v>
      </c>
      <c r="B530" s="64" t="str">
        <f t="shared" ca="1" si="26"/>
        <v>Pizarra</v>
      </c>
      <c r="C530" s="63" t="s">
        <v>1449</v>
      </c>
      <c r="D530" s="63">
        <v>1</v>
      </c>
      <c r="E530" s="66">
        <v>3500</v>
      </c>
      <c r="F530" s="65">
        <f t="shared" ca="1" si="27"/>
        <v>3500</v>
      </c>
      <c r="G530" s="5"/>
      <c r="H530" s="5"/>
      <c r="I530" s="5"/>
      <c r="J530" s="5"/>
    </row>
    <row r="531" spans="1:10" ht="13.5" customHeight="1" x14ac:dyDescent="0.2">
      <c r="A531" s="73">
        <v>54111601</v>
      </c>
      <c r="B531" s="64" t="str">
        <f t="shared" ca="1" si="26"/>
        <v>Relojes de pared</v>
      </c>
      <c r="C531" s="63" t="s">
        <v>1449</v>
      </c>
      <c r="D531" s="63">
        <v>1</v>
      </c>
      <c r="E531" s="66">
        <v>1000</v>
      </c>
      <c r="F531" s="65">
        <f t="shared" ca="1" si="27"/>
        <v>1000</v>
      </c>
      <c r="G531" s="5"/>
      <c r="H531" s="5"/>
      <c r="I531" s="5"/>
      <c r="J531" s="5"/>
    </row>
    <row r="532" spans="1:10" ht="13.5" customHeight="1" x14ac:dyDescent="0.2">
      <c r="A532" s="73">
        <v>44121619</v>
      </c>
      <c r="B532" s="64" t="str">
        <f t="shared" ca="1" si="26"/>
        <v>Tajalápices manuales</v>
      </c>
      <c r="C532" s="63" t="s">
        <v>1449</v>
      </c>
      <c r="D532" s="63">
        <v>23</v>
      </c>
      <c r="E532" s="66">
        <v>100</v>
      </c>
      <c r="F532" s="65">
        <f t="shared" ca="1" si="27"/>
        <v>2300</v>
      </c>
      <c r="G532" s="5"/>
      <c r="H532" s="5"/>
      <c r="I532" s="5"/>
      <c r="J532" s="5"/>
    </row>
    <row r="533" spans="1:10" ht="13.5" customHeight="1" x14ac:dyDescent="0.2">
      <c r="A533" s="73">
        <v>56121702</v>
      </c>
      <c r="B533" s="64" t="str">
        <f t="shared" ca="1" si="26"/>
        <v>Unidades de almacenamiento de libros</v>
      </c>
      <c r="C533" s="63" t="s">
        <v>1449</v>
      </c>
      <c r="D533" s="63">
        <v>8</v>
      </c>
      <c r="E533" s="66">
        <v>5000</v>
      </c>
      <c r="F533" s="65">
        <f t="shared" ca="1" si="27"/>
        <v>40000</v>
      </c>
      <c r="G533" s="5"/>
      <c r="H533" s="5"/>
      <c r="I533" s="5"/>
      <c r="J533" s="5"/>
    </row>
    <row r="534" spans="1:10" ht="14.1" customHeight="1" x14ac:dyDescent="0.2">
      <c r="A534" s="5"/>
      <c r="B534" s="5"/>
      <c r="C534" s="5"/>
      <c r="D534" s="5"/>
      <c r="E534" s="68" t="s">
        <v>12551</v>
      </c>
      <c r="F534" s="69">
        <f ca="1">SUM(Table332[MONTO TOTAL ESTIMADO])</f>
        <v>262400</v>
      </c>
      <c r="G534" s="5"/>
      <c r="H534" s="5" t="str">
        <f>C510</f>
        <v>Bienes</v>
      </c>
      <c r="I534" s="5" t="str">
        <f>E510</f>
        <v>Sí</v>
      </c>
      <c r="J534" s="5" t="str">
        <f>D510</f>
        <v>Compras Menores</v>
      </c>
    </row>
    <row r="535" spans="1:10" ht="14.1" customHeight="1" thickBot="1" x14ac:dyDescent="0.3"/>
    <row r="536" spans="1:10" ht="33.75" customHeight="1" thickBot="1" x14ac:dyDescent="0.25">
      <c r="A536" s="59" t="s">
        <v>16383</v>
      </c>
      <c r="B536" s="59" t="s">
        <v>161</v>
      </c>
      <c r="C536" s="59" t="s">
        <v>11725</v>
      </c>
      <c r="D536" s="59" t="s">
        <v>14379</v>
      </c>
      <c r="E536" s="59" t="s">
        <v>10963</v>
      </c>
      <c r="F536" s="59" t="s">
        <v>11096</v>
      </c>
      <c r="G536" s="5"/>
      <c r="H536" s="5"/>
      <c r="I536" s="5"/>
      <c r="J536" s="5"/>
    </row>
    <row r="537" spans="1:10" ht="13.5" customHeight="1" thickBot="1" x14ac:dyDescent="0.25">
      <c r="A537" s="61" t="s">
        <v>18844</v>
      </c>
      <c r="B537" s="61" t="s">
        <v>18846</v>
      </c>
      <c r="C537" s="61" t="s">
        <v>17798</v>
      </c>
      <c r="D537" s="61" t="s">
        <v>17483</v>
      </c>
      <c r="E537" s="61" t="s">
        <v>8855</v>
      </c>
      <c r="F537" s="61"/>
      <c r="G537" s="5"/>
      <c r="H537" s="5"/>
      <c r="I537" s="5"/>
      <c r="J537" s="5"/>
    </row>
    <row r="538" spans="1:10" ht="14.1" customHeight="1" thickBot="1" x14ac:dyDescent="0.25">
      <c r="A538" s="78" t="s">
        <v>14829</v>
      </c>
      <c r="B538" s="62" t="s">
        <v>8529</v>
      </c>
      <c r="C538" s="71">
        <v>45108</v>
      </c>
      <c r="D538" s="78" t="s">
        <v>9386</v>
      </c>
      <c r="E538" s="62" t="s">
        <v>13094</v>
      </c>
      <c r="F538" s="61" t="s">
        <v>3080</v>
      </c>
      <c r="G538" s="5"/>
      <c r="H538" s="5"/>
      <c r="I538" s="5"/>
      <c r="J538" s="5"/>
    </row>
    <row r="539" spans="1:10" ht="14.1" customHeight="1" thickBot="1" x14ac:dyDescent="0.25">
      <c r="A539" s="79"/>
      <c r="B539" s="62" t="s">
        <v>1786</v>
      </c>
      <c r="C539" s="60">
        <f>IF(C538="","",IF(AND(MONTH(C538)&gt;=1,MONTH(C538)&lt;=3),1,IF(AND(MONTH(C538)&gt;=4,MONTH(C538)&lt;=6),2,IF(AND(MONTH(C538)&gt;=7,MONTH(C538)&lt;=9),3,4))))</f>
        <v>3</v>
      </c>
      <c r="D539" s="79"/>
      <c r="E539" s="62" t="s">
        <v>2417</v>
      </c>
      <c r="F539" s="61" t="s">
        <v>11113</v>
      </c>
      <c r="G539" s="5"/>
      <c r="H539" s="5"/>
      <c r="I539" s="5"/>
      <c r="J539" s="5"/>
    </row>
    <row r="540" spans="1:10" ht="14.1" customHeight="1" thickBot="1" x14ac:dyDescent="0.25">
      <c r="A540" s="79"/>
      <c r="B540" s="62" t="s">
        <v>12943</v>
      </c>
      <c r="C540" s="71">
        <v>45199</v>
      </c>
      <c r="D540" s="79"/>
      <c r="E540" s="62" t="s">
        <v>3073</v>
      </c>
      <c r="F540" s="61" t="s">
        <v>11113</v>
      </c>
      <c r="G540" s="5"/>
      <c r="H540" s="5"/>
      <c r="I540" s="5"/>
      <c r="J540" s="5"/>
    </row>
    <row r="541" spans="1:10" ht="14.1" customHeight="1" thickBot="1" x14ac:dyDescent="0.25">
      <c r="A541" s="79"/>
      <c r="B541" s="62" t="s">
        <v>1786</v>
      </c>
      <c r="C541" s="60">
        <f>IF(C540="","",IF(AND(MONTH(C540)&gt;=1,MONTH(C540)&lt;=3),1,IF(AND(MONTH(C540)&gt;=4,MONTH(C540)&lt;=6),2,IF(AND(MONTH(C540)&gt;=7,MONTH(C540)&lt;=9),3,4))))</f>
        <v>3</v>
      </c>
      <c r="D541" s="79"/>
      <c r="E541" s="62" t="s">
        <v>13193</v>
      </c>
      <c r="F541" s="61" t="s">
        <v>11113</v>
      </c>
      <c r="G541" s="5"/>
      <c r="H541" s="5"/>
      <c r="I541" s="5"/>
      <c r="J541" s="5"/>
    </row>
    <row r="542" spans="1:10" ht="14.1" customHeight="1" thickBot="1" x14ac:dyDescent="0.25">
      <c r="A542" s="5"/>
      <c r="B542" s="5"/>
      <c r="C542" s="5"/>
      <c r="D542" s="5"/>
      <c r="E542" s="5"/>
      <c r="F542" s="5"/>
      <c r="G542" s="5"/>
      <c r="H542" s="5"/>
      <c r="I542" s="5"/>
      <c r="J542" s="5"/>
    </row>
    <row r="543" spans="1:10" ht="14.1" customHeight="1" thickBot="1" x14ac:dyDescent="0.25">
      <c r="A543" s="67" t="s">
        <v>15736</v>
      </c>
      <c r="B543" s="67" t="s">
        <v>16147</v>
      </c>
      <c r="C543" s="67" t="s">
        <v>15642</v>
      </c>
      <c r="D543" s="67" t="s">
        <v>15252</v>
      </c>
      <c r="E543" s="67" t="s">
        <v>6933</v>
      </c>
      <c r="F543" s="67" t="s">
        <v>15281</v>
      </c>
      <c r="G543" s="5"/>
      <c r="H543" s="5"/>
      <c r="I543" s="5"/>
      <c r="J543" s="5"/>
    </row>
    <row r="544" spans="1:10" ht="14.1" customHeight="1" x14ac:dyDescent="0.2">
      <c r="A544" s="73">
        <v>44111503</v>
      </c>
      <c r="B544" s="64" t="str">
        <f t="shared" ref="B544:B558" ca="1" si="28">IFERROR(INDEX(UNSPSCDes,MATCH(INDIRECT(ADDRESS(ROW(),COLUMN()-1,4)),UNSPSCCode,0)),"")</f>
        <v>Organizadores o bandejas para el escritorio</v>
      </c>
      <c r="C544" s="63" t="s">
        <v>1449</v>
      </c>
      <c r="D544" s="63">
        <v>5</v>
      </c>
      <c r="E544" s="66">
        <v>2000</v>
      </c>
      <c r="F544" s="65">
        <f t="shared" ref="F544:F558" ca="1" si="29">INDIRECT(ADDRESS(ROW(),COLUMN()-2,4))*INDIRECT(ADDRESS(ROW(),COLUMN()-1,4))</f>
        <v>10000</v>
      </c>
      <c r="G544" s="5"/>
      <c r="H544" s="5"/>
      <c r="I544" s="5"/>
      <c r="J544" s="5"/>
    </row>
    <row r="545" spans="1:10" ht="13.5" customHeight="1" x14ac:dyDescent="0.2">
      <c r="A545" s="73">
        <v>44111506</v>
      </c>
      <c r="B545" s="64" t="str">
        <f t="shared" ca="1" si="28"/>
        <v>Sujetadores o dispensadores de papeles o tacos</v>
      </c>
      <c r="C545" s="63" t="s">
        <v>16989</v>
      </c>
      <c r="D545" s="63">
        <v>7</v>
      </c>
      <c r="E545" s="66">
        <v>1000</v>
      </c>
      <c r="F545" s="65">
        <f t="shared" ca="1" si="29"/>
        <v>7000</v>
      </c>
      <c r="G545" s="5"/>
      <c r="H545" s="5"/>
      <c r="I545" s="5"/>
      <c r="J545" s="5"/>
    </row>
    <row r="546" spans="1:10" ht="13.5" customHeight="1" x14ac:dyDescent="0.2">
      <c r="A546" s="73">
        <v>44111509</v>
      </c>
      <c r="B546" s="64" t="str">
        <f t="shared" ca="1" si="28"/>
        <v>Sujetadores de esferos o lápices</v>
      </c>
      <c r="C546" s="63" t="s">
        <v>1449</v>
      </c>
      <c r="D546" s="63">
        <v>6</v>
      </c>
      <c r="E546" s="66">
        <v>100</v>
      </c>
      <c r="F546" s="65">
        <f t="shared" ca="1" si="29"/>
        <v>600</v>
      </c>
      <c r="G546" s="5"/>
      <c r="H546" s="5"/>
      <c r="I546" s="5"/>
      <c r="J546" s="5"/>
    </row>
    <row r="547" spans="1:10" ht="13.5" customHeight="1" x14ac:dyDescent="0.2">
      <c r="A547" s="73">
        <v>43191504</v>
      </c>
      <c r="B547" s="64" t="str">
        <f t="shared" ca="1" si="28"/>
        <v>Teléfonos fijos</v>
      </c>
      <c r="C547" s="63" t="s">
        <v>1449</v>
      </c>
      <c r="D547" s="63">
        <v>3</v>
      </c>
      <c r="E547" s="66">
        <v>5000</v>
      </c>
      <c r="F547" s="65">
        <f t="shared" ca="1" si="29"/>
        <v>15000</v>
      </c>
      <c r="G547" s="5"/>
      <c r="H547" s="5"/>
      <c r="I547" s="5"/>
      <c r="J547" s="5"/>
    </row>
    <row r="548" spans="1:10" ht="13.5" customHeight="1" x14ac:dyDescent="0.2">
      <c r="A548" s="73">
        <v>55121715</v>
      </c>
      <c r="B548" s="64" t="str">
        <f t="shared" ca="1" si="28"/>
        <v>Banderas o accesorios</v>
      </c>
      <c r="C548" s="63" t="s">
        <v>1449</v>
      </c>
      <c r="D548" s="63">
        <v>3</v>
      </c>
      <c r="E548" s="66">
        <v>3000</v>
      </c>
      <c r="F548" s="65">
        <f t="shared" ca="1" si="29"/>
        <v>9000</v>
      </c>
      <c r="G548" s="5"/>
      <c r="H548" s="5"/>
      <c r="I548" s="5"/>
      <c r="J548" s="5"/>
    </row>
    <row r="549" spans="1:10" ht="13.5" customHeight="1" x14ac:dyDescent="0.2">
      <c r="A549" s="73">
        <v>44111515</v>
      </c>
      <c r="B549" s="64" t="str">
        <f t="shared" ca="1" si="28"/>
        <v>Cajas u organizadores de almacenamiento de archivos</v>
      </c>
      <c r="C549" s="63" t="s">
        <v>1449</v>
      </c>
      <c r="D549" s="63">
        <v>30</v>
      </c>
      <c r="E549" s="66">
        <v>4500</v>
      </c>
      <c r="F549" s="65">
        <f t="shared" ca="1" si="29"/>
        <v>135000</v>
      </c>
      <c r="G549" s="5"/>
      <c r="H549" s="5"/>
      <c r="I549" s="5"/>
      <c r="J549" s="5"/>
    </row>
    <row r="550" spans="1:10" ht="13.5" customHeight="1" x14ac:dyDescent="0.2">
      <c r="A550" s="73">
        <v>44121612</v>
      </c>
      <c r="B550" s="64" t="str">
        <f t="shared" ca="1" si="28"/>
        <v>Cortadoras de papel o repuestos</v>
      </c>
      <c r="C550" s="63" t="s">
        <v>1449</v>
      </c>
      <c r="D550" s="63">
        <v>1</v>
      </c>
      <c r="E550" s="66">
        <v>3500</v>
      </c>
      <c r="F550" s="65">
        <f t="shared" ca="1" si="29"/>
        <v>3500</v>
      </c>
      <c r="G550" s="5"/>
      <c r="H550" s="5"/>
      <c r="I550" s="5"/>
      <c r="J550" s="5"/>
    </row>
    <row r="551" spans="1:10" ht="13.5" customHeight="1" x14ac:dyDescent="0.2">
      <c r="A551" s="73">
        <v>44101603</v>
      </c>
      <c r="B551" s="64" t="str">
        <f t="shared" ca="1" si="28"/>
        <v>Máquinas trituradoras de papel o accesorios</v>
      </c>
      <c r="C551" s="63" t="s">
        <v>1449</v>
      </c>
      <c r="D551" s="63">
        <v>1</v>
      </c>
      <c r="E551" s="66">
        <v>4500</v>
      </c>
      <c r="F551" s="65">
        <f t="shared" ca="1" si="29"/>
        <v>4500</v>
      </c>
      <c r="G551" s="5"/>
      <c r="H551" s="5"/>
      <c r="I551" s="5"/>
      <c r="J551" s="5"/>
    </row>
    <row r="552" spans="1:10" ht="13.5" customHeight="1" x14ac:dyDescent="0.2">
      <c r="A552" s="73">
        <v>53121501</v>
      </c>
      <c r="B552" s="64" t="str">
        <f t="shared" ca="1" si="28"/>
        <v>Porta trajes</v>
      </c>
      <c r="C552" s="63" t="s">
        <v>1449</v>
      </c>
      <c r="D552" s="63">
        <v>1</v>
      </c>
      <c r="E552" s="66">
        <v>3000</v>
      </c>
      <c r="F552" s="65">
        <f t="shared" ca="1" si="29"/>
        <v>3000</v>
      </c>
      <c r="G552" s="5"/>
      <c r="H552" s="5"/>
      <c r="I552" s="5"/>
      <c r="J552" s="5"/>
    </row>
    <row r="553" spans="1:10" ht="13.5" customHeight="1" x14ac:dyDescent="0.2">
      <c r="A553" s="73">
        <v>11111606</v>
      </c>
      <c r="B553" s="64" t="str">
        <f t="shared" ca="1" si="28"/>
        <v>Pizarra</v>
      </c>
      <c r="C553" s="63" t="s">
        <v>1449</v>
      </c>
      <c r="D553" s="63">
        <v>1</v>
      </c>
      <c r="E553" s="66">
        <v>3500</v>
      </c>
      <c r="F553" s="65">
        <f t="shared" ca="1" si="29"/>
        <v>3500</v>
      </c>
      <c r="G553" s="5"/>
      <c r="H553" s="5"/>
      <c r="I553" s="5"/>
      <c r="J553" s="5"/>
    </row>
    <row r="554" spans="1:10" ht="13.5" customHeight="1" x14ac:dyDescent="0.2">
      <c r="A554" s="73">
        <v>54111601</v>
      </c>
      <c r="B554" s="64" t="str">
        <f t="shared" ca="1" si="28"/>
        <v>Relojes de pared</v>
      </c>
      <c r="C554" s="63" t="s">
        <v>1449</v>
      </c>
      <c r="D554" s="63">
        <v>2</v>
      </c>
      <c r="E554" s="66">
        <v>1000</v>
      </c>
      <c r="F554" s="65">
        <f t="shared" ca="1" si="29"/>
        <v>2000</v>
      </c>
      <c r="G554" s="5"/>
      <c r="H554" s="5"/>
      <c r="I554" s="5"/>
      <c r="J554" s="5"/>
    </row>
    <row r="555" spans="1:10" ht="13.5" customHeight="1" x14ac:dyDescent="0.2">
      <c r="A555" s="73">
        <v>44121619</v>
      </c>
      <c r="B555" s="64" t="str">
        <f t="shared" ca="1" si="28"/>
        <v>Tajalápices manuales</v>
      </c>
      <c r="C555" s="63" t="s">
        <v>1449</v>
      </c>
      <c r="D555" s="63">
        <v>22</v>
      </c>
      <c r="E555" s="66">
        <v>100</v>
      </c>
      <c r="F555" s="65">
        <f t="shared" ca="1" si="29"/>
        <v>2200</v>
      </c>
      <c r="G555" s="5"/>
      <c r="H555" s="5"/>
      <c r="I555" s="5"/>
      <c r="J555" s="5"/>
    </row>
    <row r="556" spans="1:10" ht="13.5" customHeight="1" x14ac:dyDescent="0.2">
      <c r="A556" s="73">
        <v>56121702</v>
      </c>
      <c r="B556" s="64" t="str">
        <f t="shared" ca="1" si="28"/>
        <v>Unidades de almacenamiento de libros</v>
      </c>
      <c r="C556" s="63" t="s">
        <v>1449</v>
      </c>
      <c r="D556" s="63">
        <v>1</v>
      </c>
      <c r="E556" s="66">
        <v>5000</v>
      </c>
      <c r="F556" s="65">
        <f t="shared" ca="1" si="29"/>
        <v>5000</v>
      </c>
      <c r="G556" s="5"/>
      <c r="H556" s="5"/>
      <c r="I556" s="5"/>
      <c r="J556" s="5"/>
    </row>
    <row r="557" spans="1:10" ht="13.5" customHeight="1" x14ac:dyDescent="0.2">
      <c r="A557" s="57">
        <v>44111909</v>
      </c>
      <c r="B557" s="64" t="str">
        <f t="shared" ca="1" si="28"/>
        <v>Kits o accesorios para limpieza de tableros</v>
      </c>
      <c r="C557" s="63" t="s">
        <v>1449</v>
      </c>
      <c r="D557" s="63">
        <v>2</v>
      </c>
      <c r="E557" s="66">
        <v>500</v>
      </c>
      <c r="F557" s="65">
        <f t="shared" ca="1" si="29"/>
        <v>1000</v>
      </c>
      <c r="G557" s="5"/>
      <c r="H557" s="5"/>
      <c r="I557" s="5"/>
      <c r="J557" s="5"/>
    </row>
    <row r="558" spans="1:10" ht="13.5" customHeight="1" x14ac:dyDescent="0.2">
      <c r="A558" s="57"/>
      <c r="B558" s="64" t="str">
        <f t="shared" ca="1" si="28"/>
        <v/>
      </c>
      <c r="C558" s="63"/>
      <c r="D558" s="63"/>
      <c r="E558" s="66"/>
      <c r="F558" s="65">
        <f t="shared" ca="1" si="29"/>
        <v>0</v>
      </c>
      <c r="G558" s="5"/>
      <c r="H558" s="5"/>
      <c r="I558" s="5"/>
      <c r="J558" s="5"/>
    </row>
    <row r="559" spans="1:10" ht="14.1" customHeight="1" x14ac:dyDescent="0.2">
      <c r="A559" s="5"/>
      <c r="B559" s="5"/>
      <c r="C559" s="5"/>
      <c r="D559" s="5"/>
      <c r="E559" s="68" t="s">
        <v>12551</v>
      </c>
      <c r="F559" s="69">
        <f ca="1">SUM(Table333[MONTO TOTAL ESTIMADO])</f>
        <v>201300</v>
      </c>
      <c r="G559" s="5"/>
      <c r="H559" s="5" t="str">
        <f>C537</f>
        <v>Bienes</v>
      </c>
      <c r="I559" s="5" t="str">
        <f>E537</f>
        <v>Sí</v>
      </c>
      <c r="J559" s="5" t="str">
        <f>D537</f>
        <v>Compras Menores</v>
      </c>
    </row>
    <row r="560" spans="1:10" ht="14.1" customHeight="1" thickBot="1" x14ac:dyDescent="0.3"/>
    <row r="561" spans="1:10" ht="33.75" customHeight="1" thickBot="1" x14ac:dyDescent="0.25">
      <c r="A561" s="59" t="s">
        <v>16383</v>
      </c>
      <c r="B561" s="59" t="s">
        <v>161</v>
      </c>
      <c r="C561" s="59" t="s">
        <v>11725</v>
      </c>
      <c r="D561" s="59" t="s">
        <v>14379</v>
      </c>
      <c r="E561" s="59" t="s">
        <v>10963</v>
      </c>
      <c r="F561" s="59" t="s">
        <v>11096</v>
      </c>
      <c r="G561" s="5"/>
      <c r="H561" s="5"/>
      <c r="I561" s="5"/>
      <c r="J561" s="5"/>
    </row>
    <row r="562" spans="1:10" ht="13.5" customHeight="1" thickBot="1" x14ac:dyDescent="0.25">
      <c r="A562" s="61" t="s">
        <v>18844</v>
      </c>
      <c r="B562" s="61" t="s">
        <v>18846</v>
      </c>
      <c r="C562" s="61" t="s">
        <v>17798</v>
      </c>
      <c r="D562" s="61" t="s">
        <v>17483</v>
      </c>
      <c r="E562" s="61" t="s">
        <v>8855</v>
      </c>
      <c r="F562" s="61"/>
      <c r="G562" s="5"/>
      <c r="H562" s="5"/>
      <c r="I562" s="5"/>
      <c r="J562" s="5"/>
    </row>
    <row r="563" spans="1:10" ht="14.1" customHeight="1" thickBot="1" x14ac:dyDescent="0.25">
      <c r="A563" s="78" t="s">
        <v>14829</v>
      </c>
      <c r="B563" s="62" t="s">
        <v>8529</v>
      </c>
      <c r="C563" s="71">
        <v>45200</v>
      </c>
      <c r="D563" s="78" t="s">
        <v>9386</v>
      </c>
      <c r="E563" s="62" t="s">
        <v>13094</v>
      </c>
      <c r="F563" s="61" t="s">
        <v>3080</v>
      </c>
      <c r="G563" s="5"/>
      <c r="H563" s="5"/>
      <c r="I563" s="5"/>
      <c r="J563" s="5"/>
    </row>
    <row r="564" spans="1:10" ht="14.1" customHeight="1" thickBot="1" x14ac:dyDescent="0.25">
      <c r="A564" s="79"/>
      <c r="B564" s="62" t="s">
        <v>1786</v>
      </c>
      <c r="C564" s="60">
        <f>IF(C563="","",IF(AND(MONTH(C563)&gt;=1,MONTH(C563)&lt;=3),1,IF(AND(MONTH(C563)&gt;=4,MONTH(C563)&lt;=6),2,IF(AND(MONTH(C563)&gt;=7,MONTH(C563)&lt;=9),3,4))))</f>
        <v>4</v>
      </c>
      <c r="D564" s="79"/>
      <c r="E564" s="62" t="s">
        <v>2417</v>
      </c>
      <c r="F564" s="61" t="s">
        <v>11113</v>
      </c>
      <c r="G564" s="5"/>
      <c r="H564" s="5"/>
      <c r="I564" s="5"/>
      <c r="J564" s="5"/>
    </row>
    <row r="565" spans="1:10" ht="14.1" customHeight="1" thickBot="1" x14ac:dyDescent="0.25">
      <c r="A565" s="79"/>
      <c r="B565" s="62" t="s">
        <v>12943</v>
      </c>
      <c r="C565" s="71">
        <v>45291</v>
      </c>
      <c r="D565" s="79"/>
      <c r="E565" s="62" t="s">
        <v>3073</v>
      </c>
      <c r="F565" s="61" t="s">
        <v>11113</v>
      </c>
      <c r="G565" s="5"/>
      <c r="H565" s="5"/>
      <c r="I565" s="5"/>
      <c r="J565" s="5"/>
    </row>
    <row r="566" spans="1:10" ht="14.1" customHeight="1" thickBot="1" x14ac:dyDescent="0.25">
      <c r="A566" s="79"/>
      <c r="B566" s="62" t="s">
        <v>1786</v>
      </c>
      <c r="C566" s="60">
        <f>IF(C565="","",IF(AND(MONTH(C565)&gt;=1,MONTH(C565)&lt;=3),1,IF(AND(MONTH(C565)&gt;=4,MONTH(C565)&lt;=6),2,IF(AND(MONTH(C565)&gt;=7,MONTH(C565)&lt;=9),3,4))))</f>
        <v>4</v>
      </c>
      <c r="D566" s="79"/>
      <c r="E566" s="62" t="s">
        <v>13193</v>
      </c>
      <c r="F566" s="61" t="s">
        <v>11113</v>
      </c>
      <c r="G566" s="5"/>
      <c r="H566" s="5"/>
      <c r="I566" s="5"/>
      <c r="J566" s="5"/>
    </row>
    <row r="567" spans="1:10" ht="14.1" customHeight="1" thickBot="1" x14ac:dyDescent="0.25">
      <c r="A567" s="5"/>
      <c r="B567" s="5"/>
      <c r="C567" s="5"/>
      <c r="D567" s="5"/>
      <c r="E567" s="5"/>
      <c r="F567" s="5"/>
      <c r="G567" s="5"/>
      <c r="H567" s="5"/>
      <c r="I567" s="5"/>
      <c r="J567" s="5"/>
    </row>
    <row r="568" spans="1:10" ht="14.1" customHeight="1" thickBot="1" x14ac:dyDescent="0.25">
      <c r="A568" s="67" t="s">
        <v>15736</v>
      </c>
      <c r="B568" s="67" t="s">
        <v>16147</v>
      </c>
      <c r="C568" s="67" t="s">
        <v>15642</v>
      </c>
      <c r="D568" s="67" t="s">
        <v>15252</v>
      </c>
      <c r="E568" s="67" t="s">
        <v>6933</v>
      </c>
      <c r="F568" s="67" t="s">
        <v>15281</v>
      </c>
      <c r="G568" s="5"/>
      <c r="H568" s="5"/>
      <c r="I568" s="5"/>
      <c r="J568" s="5"/>
    </row>
    <row r="569" spans="1:10" ht="13.5" customHeight="1" x14ac:dyDescent="0.2">
      <c r="A569" s="73">
        <v>44111503</v>
      </c>
      <c r="B569" s="64" t="str">
        <f t="shared" ref="B569:B576" ca="1" si="30">IFERROR(INDEX(UNSPSCDes,MATCH(INDIRECT(ADDRESS(ROW(),COLUMN()-1,4)),UNSPSCCode,0)),"")</f>
        <v>Organizadores o bandejas para el escritorio</v>
      </c>
      <c r="C569" s="63" t="s">
        <v>1449</v>
      </c>
      <c r="D569" s="63">
        <v>2</v>
      </c>
      <c r="E569" s="66">
        <v>2000</v>
      </c>
      <c r="F569" s="65">
        <f t="shared" ref="F569:F576" ca="1" si="31">INDIRECT(ADDRESS(ROW(),COLUMN()-2,4))*INDIRECT(ADDRESS(ROW(),COLUMN()-1,4))</f>
        <v>4000</v>
      </c>
      <c r="G569" s="5"/>
      <c r="H569" s="5"/>
      <c r="I569" s="5"/>
      <c r="J569" s="5"/>
    </row>
    <row r="570" spans="1:10" ht="13.5" customHeight="1" x14ac:dyDescent="0.2">
      <c r="A570" s="73">
        <v>44111506</v>
      </c>
      <c r="B570" s="64" t="str">
        <f t="shared" ca="1" si="30"/>
        <v>Sujetadores o dispensadores de papeles o tacos</v>
      </c>
      <c r="C570" s="63" t="s">
        <v>16989</v>
      </c>
      <c r="D570" s="63">
        <v>1</v>
      </c>
      <c r="E570" s="66">
        <v>1000</v>
      </c>
      <c r="F570" s="65">
        <f t="shared" ca="1" si="31"/>
        <v>1000</v>
      </c>
      <c r="G570" s="5"/>
      <c r="H570" s="5"/>
      <c r="I570" s="5"/>
      <c r="J570" s="5"/>
    </row>
    <row r="571" spans="1:10" ht="13.5" customHeight="1" x14ac:dyDescent="0.2">
      <c r="A571" s="73">
        <v>44111509</v>
      </c>
      <c r="B571" s="64" t="str">
        <f t="shared" ca="1" si="30"/>
        <v>Sujetadores de esferos o lápices</v>
      </c>
      <c r="C571" s="63" t="s">
        <v>1449</v>
      </c>
      <c r="D571" s="63">
        <v>5</v>
      </c>
      <c r="E571" s="66">
        <v>100</v>
      </c>
      <c r="F571" s="65">
        <f t="shared" ca="1" si="31"/>
        <v>500</v>
      </c>
      <c r="G571" s="5"/>
      <c r="H571" s="5"/>
      <c r="I571" s="5"/>
      <c r="J571" s="5"/>
    </row>
    <row r="572" spans="1:10" ht="13.5" customHeight="1" x14ac:dyDescent="0.2">
      <c r="A572" s="73">
        <v>43191504</v>
      </c>
      <c r="B572" s="64" t="str">
        <f t="shared" ca="1" si="30"/>
        <v>Teléfonos fijos</v>
      </c>
      <c r="C572" s="63" t="s">
        <v>1449</v>
      </c>
      <c r="D572" s="63">
        <v>5</v>
      </c>
      <c r="E572" s="66">
        <v>5000</v>
      </c>
      <c r="F572" s="65">
        <f t="shared" ca="1" si="31"/>
        <v>25000</v>
      </c>
      <c r="G572" s="5"/>
      <c r="H572" s="5"/>
      <c r="I572" s="5"/>
      <c r="J572" s="5"/>
    </row>
    <row r="573" spans="1:10" ht="13.5" customHeight="1" x14ac:dyDescent="0.2">
      <c r="A573" s="73">
        <v>55121715</v>
      </c>
      <c r="B573" s="64" t="str">
        <f t="shared" ca="1" si="30"/>
        <v>Banderas o accesorios</v>
      </c>
      <c r="C573" s="63" t="s">
        <v>1449</v>
      </c>
      <c r="D573" s="63">
        <v>2</v>
      </c>
      <c r="E573" s="66">
        <v>3000</v>
      </c>
      <c r="F573" s="65">
        <f t="shared" ca="1" si="31"/>
        <v>6000</v>
      </c>
      <c r="G573" s="5"/>
      <c r="H573" s="5"/>
      <c r="I573" s="5"/>
      <c r="J573" s="5"/>
    </row>
    <row r="574" spans="1:10" ht="13.5" customHeight="1" x14ac:dyDescent="0.2">
      <c r="A574" s="73">
        <v>44111515</v>
      </c>
      <c r="B574" s="64" t="str">
        <f t="shared" ca="1" si="30"/>
        <v>Cajas u organizadores de almacenamiento de archivos</v>
      </c>
      <c r="C574" s="63" t="s">
        <v>1449</v>
      </c>
      <c r="D574" s="63">
        <v>1</v>
      </c>
      <c r="E574" s="66">
        <v>4500</v>
      </c>
      <c r="F574" s="65">
        <f t="shared" ca="1" si="31"/>
        <v>4500</v>
      </c>
      <c r="G574" s="5"/>
      <c r="H574" s="5"/>
      <c r="I574" s="5"/>
      <c r="J574" s="5"/>
    </row>
    <row r="575" spans="1:10" ht="13.5" customHeight="1" x14ac:dyDescent="0.2">
      <c r="A575" s="73">
        <v>44121619</v>
      </c>
      <c r="B575" s="64" t="str">
        <f t="shared" ca="1" si="30"/>
        <v>Tajalápices manuales</v>
      </c>
      <c r="C575" s="63" t="s">
        <v>1449</v>
      </c>
      <c r="D575" s="63">
        <v>24</v>
      </c>
      <c r="E575" s="66">
        <v>100</v>
      </c>
      <c r="F575" s="65">
        <f t="shared" ca="1" si="31"/>
        <v>2400</v>
      </c>
      <c r="G575" s="5"/>
      <c r="H575" s="5"/>
      <c r="I575" s="5"/>
      <c r="J575" s="5"/>
    </row>
    <row r="576" spans="1:10" ht="13.5" customHeight="1" x14ac:dyDescent="0.2">
      <c r="A576" s="57">
        <v>44111903</v>
      </c>
      <c r="B576" s="64" t="str">
        <f t="shared" ca="1" si="30"/>
        <v>Caballetes o accesorios</v>
      </c>
      <c r="C576" s="63" t="s">
        <v>1449</v>
      </c>
      <c r="D576" s="63">
        <v>11</v>
      </c>
      <c r="E576" s="66">
        <v>2000</v>
      </c>
      <c r="F576" s="65">
        <f t="shared" ca="1" si="31"/>
        <v>22000</v>
      </c>
      <c r="G576" s="5"/>
      <c r="H576" s="5"/>
      <c r="I576" s="5"/>
      <c r="J576" s="5"/>
    </row>
    <row r="577" spans="1:10" ht="14.1" customHeight="1" x14ac:dyDescent="0.2">
      <c r="A577" s="5"/>
      <c r="B577" s="5"/>
      <c r="C577" s="5"/>
      <c r="D577" s="5"/>
      <c r="E577" s="68" t="s">
        <v>12551</v>
      </c>
      <c r="F577" s="69">
        <f ca="1">SUM(Table334[MONTO TOTAL ESTIMADO])</f>
        <v>65400</v>
      </c>
      <c r="G577" s="5"/>
      <c r="H577" s="5" t="str">
        <f>C562</f>
        <v>Bienes</v>
      </c>
      <c r="I577" s="5" t="str">
        <f>E562</f>
        <v>Sí</v>
      </c>
      <c r="J577" s="5" t="str">
        <f>D562</f>
        <v>Compras Menores</v>
      </c>
    </row>
    <row r="578" spans="1:10" ht="14.1" customHeight="1" thickBot="1" x14ac:dyDescent="0.3"/>
    <row r="579" spans="1:10" ht="33.75" customHeight="1" thickBot="1" x14ac:dyDescent="0.25">
      <c r="A579" s="59" t="s">
        <v>16383</v>
      </c>
      <c r="B579" s="59" t="s">
        <v>161</v>
      </c>
      <c r="C579" s="59" t="s">
        <v>11725</v>
      </c>
      <c r="D579" s="59" t="s">
        <v>14379</v>
      </c>
      <c r="E579" s="59" t="s">
        <v>10963</v>
      </c>
      <c r="F579" s="59" t="s">
        <v>11096</v>
      </c>
      <c r="G579" s="5"/>
      <c r="H579" s="5"/>
      <c r="I579" s="5"/>
      <c r="J579" s="5"/>
    </row>
    <row r="580" spans="1:10" ht="13.5" customHeight="1" thickBot="1" x14ac:dyDescent="0.25">
      <c r="A580" s="61" t="s">
        <v>18844</v>
      </c>
      <c r="B580" s="61" t="s">
        <v>18847</v>
      </c>
      <c r="C580" s="61" t="s">
        <v>17798</v>
      </c>
      <c r="D580" s="61" t="s">
        <v>17483</v>
      </c>
      <c r="E580" s="61" t="s">
        <v>8855</v>
      </c>
      <c r="F580" s="61"/>
      <c r="G580" s="5"/>
      <c r="H580" s="5"/>
      <c r="I580" s="5"/>
      <c r="J580" s="5"/>
    </row>
    <row r="581" spans="1:10" ht="14.1" customHeight="1" thickBot="1" x14ac:dyDescent="0.25">
      <c r="A581" s="78" t="s">
        <v>14829</v>
      </c>
      <c r="B581" s="62" t="s">
        <v>8529</v>
      </c>
      <c r="C581" s="71">
        <v>44927</v>
      </c>
      <c r="D581" s="78" t="s">
        <v>9386</v>
      </c>
      <c r="E581" s="62" t="s">
        <v>13094</v>
      </c>
      <c r="F581" s="61" t="s">
        <v>3080</v>
      </c>
      <c r="G581" s="5"/>
      <c r="H581" s="5"/>
      <c r="I581" s="5"/>
      <c r="J581" s="5"/>
    </row>
    <row r="582" spans="1:10" ht="14.1" customHeight="1" thickBot="1" x14ac:dyDescent="0.25">
      <c r="A582" s="79"/>
      <c r="B582" s="62" t="s">
        <v>1786</v>
      </c>
      <c r="C582" s="60">
        <f>IF(C581="","",IF(AND(MONTH(C581)&gt;=1,MONTH(C581)&lt;=3),1,IF(AND(MONTH(C581)&gt;=4,MONTH(C581)&lt;=6),2,IF(AND(MONTH(C581)&gt;=7,MONTH(C581)&lt;=9),3,4))))</f>
        <v>1</v>
      </c>
      <c r="D582" s="79"/>
      <c r="E582" s="62" t="s">
        <v>2417</v>
      </c>
      <c r="F582" s="61" t="s">
        <v>11113</v>
      </c>
      <c r="G582" s="5"/>
      <c r="H582" s="5"/>
      <c r="I582" s="5"/>
      <c r="J582" s="5"/>
    </row>
    <row r="583" spans="1:10" ht="14.1" customHeight="1" thickBot="1" x14ac:dyDescent="0.25">
      <c r="A583" s="79"/>
      <c r="B583" s="62" t="s">
        <v>12943</v>
      </c>
      <c r="C583" s="71">
        <v>45016</v>
      </c>
      <c r="D583" s="79"/>
      <c r="E583" s="62" t="s">
        <v>3073</v>
      </c>
      <c r="F583" s="61" t="s">
        <v>11113</v>
      </c>
      <c r="G583" s="5"/>
      <c r="H583" s="5"/>
      <c r="I583" s="5"/>
      <c r="J583" s="5"/>
    </row>
    <row r="584" spans="1:10" ht="14.1" customHeight="1" thickBot="1" x14ac:dyDescent="0.25">
      <c r="A584" s="79"/>
      <c r="B584" s="62" t="s">
        <v>1786</v>
      </c>
      <c r="C584" s="60">
        <f>IF(C583="","",IF(AND(MONTH(C583)&gt;=1,MONTH(C583)&lt;=3),1,IF(AND(MONTH(C583)&gt;=4,MONTH(C583)&lt;=6),2,IF(AND(MONTH(C583)&gt;=7,MONTH(C583)&lt;=9),3,4))))</f>
        <v>1</v>
      </c>
      <c r="D584" s="79"/>
      <c r="E584" s="62" t="s">
        <v>13193</v>
      </c>
      <c r="F584" s="61" t="s">
        <v>11113</v>
      </c>
      <c r="G584" s="5"/>
      <c r="H584" s="5"/>
      <c r="I584" s="5"/>
      <c r="J584" s="5"/>
    </row>
    <row r="585" spans="1:10" ht="14.1" customHeight="1" thickBot="1" x14ac:dyDescent="0.25">
      <c r="A585" s="5"/>
      <c r="B585" s="5"/>
      <c r="C585" s="5"/>
      <c r="D585" s="5"/>
      <c r="E585" s="5"/>
      <c r="F585" s="5"/>
      <c r="G585" s="5"/>
      <c r="H585" s="5"/>
      <c r="I585" s="5"/>
      <c r="J585" s="5"/>
    </row>
    <row r="586" spans="1:10" ht="14.1" customHeight="1" thickBot="1" x14ac:dyDescent="0.25">
      <c r="A586" s="67" t="s">
        <v>15736</v>
      </c>
      <c r="B586" s="67" t="s">
        <v>16147</v>
      </c>
      <c r="C586" s="67" t="s">
        <v>15642</v>
      </c>
      <c r="D586" s="67" t="s">
        <v>15252</v>
      </c>
      <c r="E586" s="67" t="s">
        <v>6933</v>
      </c>
      <c r="F586" s="67" t="s">
        <v>15281</v>
      </c>
      <c r="G586" s="5"/>
      <c r="H586" s="5"/>
      <c r="I586" s="5"/>
      <c r="J586" s="5"/>
    </row>
    <row r="587" spans="1:10" ht="14.1" customHeight="1" x14ac:dyDescent="0.2">
      <c r="A587" s="73">
        <v>44121708</v>
      </c>
      <c r="B587" s="64" t="str">
        <f t="shared" ref="B587:B631" ca="1" si="32">IFERROR(INDEX(UNSPSCDes,MATCH(INDIRECT(ADDRESS(ROW(),COLUMN()-1,4)),UNSPSCCode,0)),"")</f>
        <v>Marcadores</v>
      </c>
      <c r="C587" s="63" t="s">
        <v>16989</v>
      </c>
      <c r="D587" s="63">
        <v>70</v>
      </c>
      <c r="E587" s="66">
        <v>150</v>
      </c>
      <c r="F587" s="65">
        <f t="shared" ref="F587:F631" ca="1" si="33">INDIRECT(ADDRESS(ROW(),COLUMN()-2,4))*INDIRECT(ADDRESS(ROW(),COLUMN()-1,4))</f>
        <v>10500</v>
      </c>
      <c r="G587" s="5"/>
      <c r="H587" s="5"/>
      <c r="I587" s="5"/>
      <c r="J587" s="5"/>
    </row>
    <row r="588" spans="1:10" ht="13.5" customHeight="1" x14ac:dyDescent="0.2">
      <c r="A588" s="73">
        <v>44121716</v>
      </c>
      <c r="B588" s="64" t="str">
        <f t="shared" ca="1" si="32"/>
        <v>Resaltadores</v>
      </c>
      <c r="C588" s="63" t="s">
        <v>16989</v>
      </c>
      <c r="D588" s="63">
        <v>71</v>
      </c>
      <c r="E588" s="66">
        <v>400</v>
      </c>
      <c r="F588" s="65">
        <f t="shared" ca="1" si="33"/>
        <v>28400</v>
      </c>
      <c r="G588" s="5"/>
      <c r="H588" s="5"/>
      <c r="I588" s="5"/>
      <c r="J588" s="5"/>
    </row>
    <row r="589" spans="1:10" ht="13.5" customHeight="1" x14ac:dyDescent="0.2">
      <c r="A589" s="73">
        <v>44121605</v>
      </c>
      <c r="B589" s="64" t="str">
        <f t="shared" ca="1" si="32"/>
        <v>Dispensadores de cinta</v>
      </c>
      <c r="C589" s="63" t="s">
        <v>1449</v>
      </c>
      <c r="D589" s="63">
        <v>28</v>
      </c>
      <c r="E589" s="66">
        <v>600</v>
      </c>
      <c r="F589" s="65">
        <f t="shared" ca="1" si="33"/>
        <v>16800</v>
      </c>
      <c r="G589" s="5"/>
      <c r="H589" s="5"/>
      <c r="I589" s="5"/>
      <c r="J589" s="5"/>
    </row>
    <row r="590" spans="1:10" ht="13.5" customHeight="1" x14ac:dyDescent="0.2">
      <c r="A590" s="73">
        <v>44122107</v>
      </c>
      <c r="B590" s="64" t="str">
        <f t="shared" ca="1" si="32"/>
        <v>Grapas</v>
      </c>
      <c r="C590" s="63" t="s">
        <v>16989</v>
      </c>
      <c r="D590" s="63">
        <v>80</v>
      </c>
      <c r="E590" s="66">
        <v>50</v>
      </c>
      <c r="F590" s="65">
        <f t="shared" ca="1" si="33"/>
        <v>4000</v>
      </c>
      <c r="G590" s="5"/>
      <c r="H590" s="5"/>
      <c r="I590" s="5"/>
      <c r="J590" s="5"/>
    </row>
    <row r="591" spans="1:10" ht="13.5" customHeight="1" x14ac:dyDescent="0.2">
      <c r="A591" s="73">
        <v>44121613</v>
      </c>
      <c r="B591" s="64" t="str">
        <f t="shared" ca="1" si="32"/>
        <v>Removedores de grapas (saca ganchos)</v>
      </c>
      <c r="C591" s="63" t="s">
        <v>1449</v>
      </c>
      <c r="D591" s="63">
        <v>42</v>
      </c>
      <c r="E591" s="66">
        <v>40</v>
      </c>
      <c r="F591" s="65">
        <f t="shared" ca="1" si="33"/>
        <v>1680</v>
      </c>
      <c r="G591" s="5"/>
      <c r="H591" s="5"/>
      <c r="I591" s="5"/>
      <c r="J591" s="5"/>
    </row>
    <row r="592" spans="1:10" ht="13.5" customHeight="1" x14ac:dyDescent="0.2">
      <c r="A592" s="73">
        <v>44121615</v>
      </c>
      <c r="B592" s="64" t="str">
        <f t="shared" ca="1" si="32"/>
        <v>Grapadoras</v>
      </c>
      <c r="C592" s="63" t="s">
        <v>1449</v>
      </c>
      <c r="D592" s="63">
        <v>51</v>
      </c>
      <c r="E592" s="66">
        <v>900</v>
      </c>
      <c r="F592" s="65">
        <f t="shared" ca="1" si="33"/>
        <v>45900</v>
      </c>
      <c r="G592" s="5"/>
      <c r="H592" s="5"/>
      <c r="I592" s="5"/>
      <c r="J592" s="5"/>
    </row>
    <row r="593" spans="1:10" ht="13.5" customHeight="1" x14ac:dyDescent="0.2">
      <c r="A593" s="73">
        <v>44121618</v>
      </c>
      <c r="B593" s="64" t="str">
        <f t="shared" ca="1" si="32"/>
        <v>Tijeras</v>
      </c>
      <c r="C593" s="63" t="s">
        <v>1449</v>
      </c>
      <c r="D593" s="63">
        <v>55</v>
      </c>
      <c r="E593" s="66">
        <v>60</v>
      </c>
      <c r="F593" s="65">
        <f t="shared" ca="1" si="33"/>
        <v>3300</v>
      </c>
      <c r="G593" s="5"/>
      <c r="H593" s="5"/>
      <c r="I593" s="5"/>
      <c r="J593" s="5"/>
    </row>
    <row r="594" spans="1:10" ht="13.5" customHeight="1" x14ac:dyDescent="0.2">
      <c r="A594" s="73">
        <v>44122104</v>
      </c>
      <c r="B594" s="64" t="str">
        <f t="shared" ca="1" si="32"/>
        <v>Clips para papel</v>
      </c>
      <c r="C594" s="63" t="s">
        <v>1449</v>
      </c>
      <c r="D594" s="63">
        <v>156</v>
      </c>
      <c r="E594" s="66">
        <v>40</v>
      </c>
      <c r="F594" s="65">
        <f t="shared" ca="1" si="33"/>
        <v>6240</v>
      </c>
      <c r="G594" s="5"/>
      <c r="H594" s="5"/>
      <c r="I594" s="5"/>
      <c r="J594" s="5"/>
    </row>
    <row r="595" spans="1:10" ht="13.5" customHeight="1" x14ac:dyDescent="0.2">
      <c r="A595" s="73">
        <v>44122105</v>
      </c>
      <c r="B595" s="64" t="str">
        <f t="shared" ca="1" si="32"/>
        <v>Clips para carpetas o bulldog</v>
      </c>
      <c r="C595" s="63" t="s">
        <v>1449</v>
      </c>
      <c r="D595" s="63">
        <v>31</v>
      </c>
      <c r="E595" s="66">
        <v>70</v>
      </c>
      <c r="F595" s="65">
        <f t="shared" ca="1" si="33"/>
        <v>2170</v>
      </c>
      <c r="G595" s="5"/>
      <c r="H595" s="5"/>
      <c r="I595" s="5"/>
      <c r="J595" s="5"/>
    </row>
    <row r="596" spans="1:10" ht="13.5" customHeight="1" x14ac:dyDescent="0.2">
      <c r="A596" s="73">
        <v>44121628</v>
      </c>
      <c r="B596" s="64" t="str">
        <f t="shared" ca="1" si="32"/>
        <v>Contenedores o dispensadores de clips</v>
      </c>
      <c r="C596" s="63" t="s">
        <v>1449</v>
      </c>
      <c r="D596" s="63">
        <v>43</v>
      </c>
      <c r="E596" s="66">
        <v>80</v>
      </c>
      <c r="F596" s="65">
        <f t="shared" ca="1" si="33"/>
        <v>3440</v>
      </c>
      <c r="G596" s="5"/>
      <c r="H596" s="5"/>
      <c r="I596" s="5"/>
      <c r="J596" s="5"/>
    </row>
    <row r="597" spans="1:10" ht="13.5" customHeight="1" x14ac:dyDescent="0.2">
      <c r="A597" s="73">
        <v>44121802</v>
      </c>
      <c r="B597" s="64" t="str">
        <f t="shared" ca="1" si="32"/>
        <v>Fluido de corrección</v>
      </c>
      <c r="C597" s="63" t="s">
        <v>1449</v>
      </c>
      <c r="D597" s="63">
        <v>60</v>
      </c>
      <c r="E597" s="66">
        <v>50</v>
      </c>
      <c r="F597" s="65">
        <f t="shared" ca="1" si="33"/>
        <v>3000</v>
      </c>
      <c r="G597" s="5"/>
      <c r="H597" s="5"/>
      <c r="I597" s="5"/>
      <c r="J597" s="5"/>
    </row>
    <row r="598" spans="1:10" ht="13.5" customHeight="1" x14ac:dyDescent="0.2">
      <c r="A598" s="73">
        <v>44122017</v>
      </c>
      <c r="B598" s="64" t="str">
        <f t="shared" ca="1" si="32"/>
        <v>Folders de colgar o accesorios</v>
      </c>
      <c r="C598" s="63" t="s">
        <v>16989</v>
      </c>
      <c r="D598" s="63">
        <v>21</v>
      </c>
      <c r="E598" s="66">
        <v>2500</v>
      </c>
      <c r="F598" s="65">
        <f t="shared" ca="1" si="33"/>
        <v>52500</v>
      </c>
      <c r="G598" s="5"/>
      <c r="H598" s="5"/>
      <c r="I598" s="5"/>
      <c r="J598" s="5"/>
    </row>
    <row r="599" spans="1:10" ht="13.5" customHeight="1" x14ac:dyDescent="0.2">
      <c r="A599" s="73">
        <v>44122011</v>
      </c>
      <c r="B599" s="64" t="str">
        <f t="shared" ca="1" si="32"/>
        <v>Folders</v>
      </c>
      <c r="C599" s="63" t="s">
        <v>16989</v>
      </c>
      <c r="D599" s="63">
        <v>48</v>
      </c>
      <c r="E599" s="66">
        <v>2000</v>
      </c>
      <c r="F599" s="65">
        <f t="shared" ca="1" si="33"/>
        <v>96000</v>
      </c>
      <c r="G599" s="5"/>
      <c r="H599" s="5"/>
      <c r="I599" s="5"/>
      <c r="J599" s="5"/>
    </row>
    <row r="600" spans="1:10" ht="13.5" customHeight="1" x14ac:dyDescent="0.2">
      <c r="A600" s="73">
        <v>44121706</v>
      </c>
      <c r="B600" s="64" t="str">
        <f t="shared" ca="1" si="32"/>
        <v>Lápices de madera</v>
      </c>
      <c r="C600" s="63" t="s">
        <v>16989</v>
      </c>
      <c r="D600" s="63">
        <v>140</v>
      </c>
      <c r="E600" s="66">
        <v>60</v>
      </c>
      <c r="F600" s="65">
        <f t="shared" ca="1" si="33"/>
        <v>8400</v>
      </c>
      <c r="G600" s="5"/>
      <c r="H600" s="5"/>
      <c r="I600" s="5"/>
      <c r="J600" s="5"/>
    </row>
    <row r="601" spans="1:10" ht="13.5" customHeight="1" x14ac:dyDescent="0.2">
      <c r="A601" s="73">
        <v>44121701</v>
      </c>
      <c r="B601" s="64" t="str">
        <f t="shared" ca="1" si="32"/>
        <v>Bolígrafos</v>
      </c>
      <c r="C601" s="63" t="s">
        <v>16989</v>
      </c>
      <c r="D601" s="63">
        <v>125</v>
      </c>
      <c r="E601" s="66">
        <v>50</v>
      </c>
      <c r="F601" s="65">
        <f t="shared" ca="1" si="33"/>
        <v>6250</v>
      </c>
      <c r="G601" s="5"/>
      <c r="H601" s="5"/>
      <c r="I601" s="5"/>
      <c r="J601" s="5"/>
    </row>
    <row r="602" spans="1:10" ht="13.5" customHeight="1" x14ac:dyDescent="0.2">
      <c r="A602" s="73">
        <v>44122018</v>
      </c>
      <c r="B602" s="64" t="str">
        <f t="shared" ca="1" si="32"/>
        <v>Insertos o pestañas para archivos</v>
      </c>
      <c r="C602" s="63" t="s">
        <v>16989</v>
      </c>
      <c r="D602" s="63">
        <v>26</v>
      </c>
      <c r="E602" s="66">
        <v>50</v>
      </c>
      <c r="F602" s="65">
        <f t="shared" ca="1" si="33"/>
        <v>1300</v>
      </c>
      <c r="G602" s="5"/>
      <c r="H602" s="5"/>
      <c r="I602" s="5"/>
      <c r="J602" s="5"/>
    </row>
    <row r="603" spans="1:10" ht="13.5" customHeight="1" x14ac:dyDescent="0.2">
      <c r="A603" s="73">
        <v>44121503</v>
      </c>
      <c r="B603" s="64" t="str">
        <f t="shared" ca="1" si="32"/>
        <v>Sobres</v>
      </c>
      <c r="C603" s="63" t="s">
        <v>16989</v>
      </c>
      <c r="D603" s="63">
        <v>29</v>
      </c>
      <c r="E603" s="66">
        <v>500</v>
      </c>
      <c r="F603" s="65">
        <f t="shared" ca="1" si="33"/>
        <v>14500</v>
      </c>
      <c r="G603" s="5"/>
      <c r="H603" s="5"/>
      <c r="I603" s="5"/>
      <c r="J603" s="5"/>
    </row>
    <row r="604" spans="1:10" ht="13.5" customHeight="1" x14ac:dyDescent="0.2">
      <c r="A604" s="73">
        <v>44122003</v>
      </c>
      <c r="B604" s="64" t="str">
        <f t="shared" ca="1" si="32"/>
        <v>Carpetas</v>
      </c>
      <c r="C604" s="63" t="s">
        <v>16989</v>
      </c>
      <c r="D604" s="63">
        <v>100</v>
      </c>
      <c r="E604" s="66">
        <v>500</v>
      </c>
      <c r="F604" s="65">
        <f t="shared" ca="1" si="33"/>
        <v>50000</v>
      </c>
      <c r="G604" s="5"/>
      <c r="H604" s="5"/>
      <c r="I604" s="5"/>
      <c r="J604" s="5"/>
    </row>
    <row r="605" spans="1:10" ht="13.5" customHeight="1" x14ac:dyDescent="0.2">
      <c r="A605" s="73">
        <v>44121804</v>
      </c>
      <c r="B605" s="64" t="str">
        <f t="shared" ca="1" si="32"/>
        <v>Borradores</v>
      </c>
      <c r="C605" s="63" t="s">
        <v>1449</v>
      </c>
      <c r="D605" s="63">
        <v>44</v>
      </c>
      <c r="E605" s="66">
        <v>10</v>
      </c>
      <c r="F605" s="65">
        <f t="shared" ca="1" si="33"/>
        <v>440</v>
      </c>
      <c r="G605" s="5"/>
      <c r="H605" s="5"/>
      <c r="I605" s="5"/>
      <c r="J605" s="5"/>
    </row>
    <row r="606" spans="1:10" ht="13.5" customHeight="1" x14ac:dyDescent="0.2">
      <c r="A606" s="73">
        <v>44121611</v>
      </c>
      <c r="B606" s="64" t="str">
        <f t="shared" ca="1" si="32"/>
        <v>Punzones para papel u ojales</v>
      </c>
      <c r="C606" s="63" t="s">
        <v>16989</v>
      </c>
      <c r="D606" s="63">
        <v>3</v>
      </c>
      <c r="E606" s="66">
        <v>100</v>
      </c>
      <c r="F606" s="65">
        <f t="shared" ca="1" si="33"/>
        <v>300</v>
      </c>
      <c r="G606" s="5"/>
      <c r="H606" s="5"/>
      <c r="I606" s="5"/>
      <c r="J606" s="5"/>
    </row>
    <row r="607" spans="1:10" ht="13.5" customHeight="1" x14ac:dyDescent="0.2">
      <c r="A607" s="73">
        <v>44122101</v>
      </c>
      <c r="B607" s="64" t="str">
        <f t="shared" ca="1" si="32"/>
        <v>Cauchos</v>
      </c>
      <c r="C607" s="63" t="s">
        <v>16989</v>
      </c>
      <c r="D607" s="63">
        <v>43</v>
      </c>
      <c r="E607" s="66">
        <v>40</v>
      </c>
      <c r="F607" s="65">
        <f t="shared" ca="1" si="33"/>
        <v>1720</v>
      </c>
      <c r="G607" s="5"/>
      <c r="H607" s="5"/>
      <c r="I607" s="5"/>
      <c r="J607" s="5"/>
    </row>
    <row r="608" spans="1:10" ht="13.5" customHeight="1" x14ac:dyDescent="0.2">
      <c r="A608" s="73">
        <v>44122027</v>
      </c>
      <c r="B608" s="64" t="str">
        <f t="shared" ca="1" si="32"/>
        <v>Folders de archivo expandibles</v>
      </c>
      <c r="C608" s="63" t="s">
        <v>1449</v>
      </c>
      <c r="D608" s="63">
        <v>117</v>
      </c>
      <c r="E608" s="66">
        <v>300</v>
      </c>
      <c r="F608" s="65">
        <f t="shared" ca="1" si="33"/>
        <v>35100</v>
      </c>
      <c r="G608" s="5"/>
      <c r="H608" s="5"/>
      <c r="I608" s="5"/>
      <c r="J608" s="5"/>
    </row>
    <row r="609" spans="1:10" ht="13.5" customHeight="1" x14ac:dyDescent="0.2">
      <c r="A609" s="73">
        <v>31201610</v>
      </c>
      <c r="B609" s="64" t="str">
        <f t="shared" ca="1" si="32"/>
        <v>Pegamentos</v>
      </c>
      <c r="C609" s="63" t="s">
        <v>1449</v>
      </c>
      <c r="D609" s="63">
        <v>76</v>
      </c>
      <c r="E609" s="66">
        <v>300</v>
      </c>
      <c r="F609" s="65">
        <f t="shared" ca="1" si="33"/>
        <v>22800</v>
      </c>
      <c r="G609" s="5"/>
      <c r="H609" s="5"/>
      <c r="I609" s="5"/>
      <c r="J609" s="5"/>
    </row>
    <row r="610" spans="1:10" ht="13.5" customHeight="1" x14ac:dyDescent="0.2">
      <c r="A610" s="73">
        <v>31201512</v>
      </c>
      <c r="B610" s="64" t="str">
        <f t="shared" ca="1" si="32"/>
        <v>Cinta transparente</v>
      </c>
      <c r="C610" s="63" t="s">
        <v>1449</v>
      </c>
      <c r="D610" s="63">
        <v>53</v>
      </c>
      <c r="E610" s="66">
        <v>100</v>
      </c>
      <c r="F610" s="65">
        <f t="shared" ca="1" si="33"/>
        <v>5300</v>
      </c>
      <c r="G610" s="5"/>
      <c r="H610" s="5"/>
      <c r="I610" s="5"/>
      <c r="J610" s="5"/>
    </row>
    <row r="611" spans="1:10" ht="13.5" customHeight="1" x14ac:dyDescent="0.2">
      <c r="A611" s="73">
        <v>41111604</v>
      </c>
      <c r="B611" s="64" t="str">
        <f t="shared" ca="1" si="32"/>
        <v>Reglas</v>
      </c>
      <c r="C611" s="63" t="s">
        <v>16989</v>
      </c>
      <c r="D611" s="63">
        <v>33</v>
      </c>
      <c r="E611" s="66">
        <v>600</v>
      </c>
      <c r="F611" s="65">
        <f t="shared" ca="1" si="33"/>
        <v>19800</v>
      </c>
      <c r="G611" s="5"/>
      <c r="H611" s="5"/>
      <c r="I611" s="5"/>
      <c r="J611" s="5"/>
    </row>
    <row r="612" spans="1:10" ht="13.5" customHeight="1" x14ac:dyDescent="0.2">
      <c r="A612" s="73">
        <v>44122121</v>
      </c>
      <c r="B612" s="64" t="str">
        <f t="shared" ca="1" si="32"/>
        <v>Clips de pared o tablero</v>
      </c>
      <c r="C612" s="63" t="s">
        <v>4735</v>
      </c>
      <c r="D612" s="63">
        <v>23</v>
      </c>
      <c r="E612" s="66">
        <v>70</v>
      </c>
      <c r="F612" s="65">
        <f t="shared" ca="1" si="33"/>
        <v>1610</v>
      </c>
      <c r="G612" s="5"/>
      <c r="H612" s="5"/>
      <c r="I612" s="5"/>
      <c r="J612" s="5"/>
    </row>
    <row r="613" spans="1:10" ht="13.5" customHeight="1" x14ac:dyDescent="0.2">
      <c r="A613" s="73">
        <v>44111611</v>
      </c>
      <c r="B613" s="64" t="str">
        <f t="shared" ca="1" si="32"/>
        <v>Clips para billetes</v>
      </c>
      <c r="C613" s="63" t="s">
        <v>1449</v>
      </c>
      <c r="D613" s="63">
        <v>58</v>
      </c>
      <c r="E613" s="66">
        <v>100</v>
      </c>
      <c r="F613" s="65">
        <f t="shared" ca="1" si="33"/>
        <v>5800</v>
      </c>
      <c r="G613" s="5"/>
      <c r="H613" s="5"/>
      <c r="I613" s="5"/>
      <c r="J613" s="5"/>
    </row>
    <row r="614" spans="1:10" ht="13.5" customHeight="1" x14ac:dyDescent="0.2">
      <c r="A614" s="73">
        <v>14111530</v>
      </c>
      <c r="B614" s="64" t="str">
        <f t="shared" ca="1" si="32"/>
        <v>Papel de notas autoadhesivas</v>
      </c>
      <c r="C614" s="63" t="s">
        <v>8726</v>
      </c>
      <c r="D614" s="63">
        <v>128</v>
      </c>
      <c r="E614" s="66">
        <v>200</v>
      </c>
      <c r="F614" s="65">
        <f t="shared" ca="1" si="33"/>
        <v>25600</v>
      </c>
      <c r="G614" s="5"/>
      <c r="H614" s="5"/>
      <c r="I614" s="5"/>
      <c r="J614" s="5"/>
    </row>
    <row r="615" spans="1:10" ht="13.5" customHeight="1" x14ac:dyDescent="0.2">
      <c r="A615" s="73">
        <v>14111515</v>
      </c>
      <c r="B615" s="64" t="str">
        <f t="shared" ca="1" si="32"/>
        <v>Papel para sumadora o máquina registradora</v>
      </c>
      <c r="C615" s="63" t="s">
        <v>1327</v>
      </c>
      <c r="D615" s="63">
        <v>59</v>
      </c>
      <c r="E615" s="66">
        <v>500</v>
      </c>
      <c r="F615" s="65">
        <f t="shared" ca="1" si="33"/>
        <v>29500</v>
      </c>
      <c r="G615" s="5"/>
      <c r="H615" s="5"/>
      <c r="I615" s="5"/>
      <c r="J615" s="5"/>
    </row>
    <row r="616" spans="1:10" ht="13.5" customHeight="1" x14ac:dyDescent="0.2">
      <c r="A616" s="73">
        <v>14111507</v>
      </c>
      <c r="B616" s="64" t="str">
        <f t="shared" ca="1" si="32"/>
        <v>Papel para impresora o fotocopiadora</v>
      </c>
      <c r="C616" s="63" t="s">
        <v>4735</v>
      </c>
      <c r="D616" s="63">
        <v>171</v>
      </c>
      <c r="E616" s="66">
        <v>300</v>
      </c>
      <c r="F616" s="65">
        <f t="shared" ca="1" si="33"/>
        <v>51300</v>
      </c>
      <c r="G616" s="5"/>
      <c r="H616" s="5"/>
      <c r="I616" s="5"/>
      <c r="J616" s="5"/>
    </row>
    <row r="617" spans="1:10" ht="13.5" customHeight="1" x14ac:dyDescent="0.2">
      <c r="A617" s="73">
        <v>14111526</v>
      </c>
      <c r="B617" s="64" t="str">
        <f t="shared" ca="1" si="32"/>
        <v>Papel libretas o libros de mensajes telefónicos</v>
      </c>
      <c r="C617" s="63" t="s">
        <v>4735</v>
      </c>
      <c r="D617" s="63">
        <v>33</v>
      </c>
      <c r="E617" s="66">
        <v>350</v>
      </c>
      <c r="F617" s="65">
        <f t="shared" ca="1" si="33"/>
        <v>11550</v>
      </c>
      <c r="G617" s="5"/>
      <c r="H617" s="5"/>
      <c r="I617" s="5"/>
      <c r="J617" s="5"/>
    </row>
    <row r="618" spans="1:10" ht="13.5" customHeight="1" x14ac:dyDescent="0.2">
      <c r="A618" s="73">
        <v>14111514</v>
      </c>
      <c r="B618" s="64" t="str">
        <f t="shared" ca="1" si="32"/>
        <v>Blocs o cuadernos de papel</v>
      </c>
      <c r="C618" s="63" t="s">
        <v>1449</v>
      </c>
      <c r="D618" s="63">
        <v>63</v>
      </c>
      <c r="E618" s="66">
        <v>1000</v>
      </c>
      <c r="F618" s="65">
        <f t="shared" ca="1" si="33"/>
        <v>63000</v>
      </c>
      <c r="G618" s="5"/>
      <c r="H618" s="5"/>
      <c r="I618" s="5"/>
      <c r="J618" s="5"/>
    </row>
    <row r="619" spans="1:10" ht="13.5" customHeight="1" x14ac:dyDescent="0.2">
      <c r="A619" s="73">
        <v>14111537</v>
      </c>
      <c r="B619" s="64" t="str">
        <f t="shared" ca="1" si="32"/>
        <v>Etiquetas de papel</v>
      </c>
      <c r="C619" s="63" t="s">
        <v>8726</v>
      </c>
      <c r="D619" s="63">
        <v>20</v>
      </c>
      <c r="E619" s="66">
        <v>300</v>
      </c>
      <c r="F619" s="65">
        <f t="shared" ca="1" si="33"/>
        <v>6000</v>
      </c>
      <c r="G619" s="5"/>
      <c r="H619" s="5"/>
      <c r="I619" s="5"/>
      <c r="J619" s="5"/>
    </row>
    <row r="620" spans="1:10" ht="13.5" customHeight="1" x14ac:dyDescent="0.2">
      <c r="A620" s="73">
        <v>14111813</v>
      </c>
      <c r="B620" s="64" t="str">
        <f t="shared" ca="1" si="32"/>
        <v>Formatos o libros de correspondencia</v>
      </c>
      <c r="C620" s="63" t="s">
        <v>1449</v>
      </c>
      <c r="D620" s="63">
        <v>15</v>
      </c>
      <c r="E620" s="66">
        <v>100</v>
      </c>
      <c r="F620" s="65">
        <f t="shared" ca="1" si="33"/>
        <v>1500</v>
      </c>
      <c r="G620" s="5"/>
      <c r="H620" s="5"/>
      <c r="I620" s="5"/>
      <c r="J620" s="5"/>
    </row>
    <row r="621" spans="1:10" ht="13.5" customHeight="1" x14ac:dyDescent="0.2">
      <c r="A621" s="73">
        <v>14111610</v>
      </c>
      <c r="B621" s="64" t="str">
        <f t="shared" ca="1" si="32"/>
        <v>Papel de construcción</v>
      </c>
      <c r="C621" s="63" t="s">
        <v>16989</v>
      </c>
      <c r="D621" s="63">
        <v>17</v>
      </c>
      <c r="E621" s="66">
        <v>100</v>
      </c>
      <c r="F621" s="65">
        <f t="shared" ca="1" si="33"/>
        <v>1700</v>
      </c>
      <c r="G621" s="5"/>
      <c r="H621" s="5"/>
      <c r="I621" s="5"/>
      <c r="J621" s="5"/>
    </row>
    <row r="622" spans="1:10" ht="13.5" customHeight="1" x14ac:dyDescent="0.2">
      <c r="A622" s="73">
        <v>14111519</v>
      </c>
      <c r="B622" s="64" t="str">
        <f t="shared" ca="1" si="32"/>
        <v>Papeles cartulina</v>
      </c>
      <c r="C622" s="63" t="s">
        <v>16989</v>
      </c>
      <c r="D622" s="63">
        <v>42</v>
      </c>
      <c r="E622" s="66">
        <v>800</v>
      </c>
      <c r="F622" s="65">
        <f t="shared" ca="1" si="33"/>
        <v>33600</v>
      </c>
      <c r="G622" s="5"/>
      <c r="H622" s="5"/>
      <c r="I622" s="5"/>
      <c r="J622" s="5"/>
    </row>
    <row r="623" spans="1:10" ht="13.5" customHeight="1" x14ac:dyDescent="0.2">
      <c r="A623" s="73">
        <v>14111523</v>
      </c>
      <c r="B623" s="64" t="str">
        <f t="shared" ca="1" si="32"/>
        <v>Papel calcante</v>
      </c>
      <c r="C623" s="63" t="s">
        <v>1449</v>
      </c>
      <c r="D623" s="63">
        <v>5</v>
      </c>
      <c r="E623" s="66">
        <v>100</v>
      </c>
      <c r="F623" s="65">
        <f t="shared" ca="1" si="33"/>
        <v>500</v>
      </c>
      <c r="G623" s="5"/>
      <c r="H623" s="5"/>
      <c r="I623" s="5"/>
      <c r="J623" s="5"/>
    </row>
    <row r="624" spans="1:10" ht="13.5" customHeight="1" x14ac:dyDescent="0.2">
      <c r="A624" s="73">
        <v>55121804</v>
      </c>
      <c r="B624" s="64" t="str">
        <f t="shared" ca="1" si="32"/>
        <v>Gafetes o porta gafetes</v>
      </c>
      <c r="C624" s="63" t="s">
        <v>1449</v>
      </c>
      <c r="D624" s="63">
        <v>258</v>
      </c>
      <c r="E624" s="66">
        <v>2500</v>
      </c>
      <c r="F624" s="65">
        <f t="shared" ca="1" si="33"/>
        <v>645000</v>
      </c>
      <c r="G624" s="5"/>
      <c r="H624" s="5"/>
      <c r="I624" s="5"/>
      <c r="J624" s="5"/>
    </row>
    <row r="625" spans="1:10" ht="13.5" customHeight="1" x14ac:dyDescent="0.2">
      <c r="A625" s="73">
        <v>44111612</v>
      </c>
      <c r="B625" s="64" t="str">
        <f t="shared" ca="1" si="32"/>
        <v>Sellos para bolsas de monedas</v>
      </c>
      <c r="C625" s="63" t="s">
        <v>1449</v>
      </c>
      <c r="D625" s="63">
        <v>3</v>
      </c>
      <c r="E625" s="66">
        <v>2500</v>
      </c>
      <c r="F625" s="65">
        <f t="shared" ca="1" si="33"/>
        <v>7500</v>
      </c>
      <c r="G625" s="5"/>
      <c r="H625" s="5"/>
      <c r="I625" s="5"/>
      <c r="J625" s="5"/>
    </row>
    <row r="626" spans="1:10" ht="13.5" customHeight="1" x14ac:dyDescent="0.2">
      <c r="A626" s="73">
        <v>44122110</v>
      </c>
      <c r="B626" s="64" t="str">
        <f t="shared" ca="1" si="32"/>
        <v>Monturas adhesivas</v>
      </c>
      <c r="C626" s="63" t="s">
        <v>1449</v>
      </c>
      <c r="D626" s="63">
        <v>10</v>
      </c>
      <c r="E626" s="66">
        <v>50</v>
      </c>
      <c r="F626" s="65">
        <f t="shared" ca="1" si="33"/>
        <v>500</v>
      </c>
      <c r="G626" s="5"/>
      <c r="H626" s="5"/>
      <c r="I626" s="5"/>
      <c r="J626" s="5"/>
    </row>
    <row r="627" spans="1:10" ht="13.5" customHeight="1" x14ac:dyDescent="0.2">
      <c r="A627" s="73">
        <v>52161537</v>
      </c>
      <c r="B627" s="64" t="str">
        <f t="shared" ca="1" si="32"/>
        <v>Borradores magnéticos de almacenamiento de medios</v>
      </c>
      <c r="C627" s="63" t="s">
        <v>1449</v>
      </c>
      <c r="D627" s="63">
        <v>4</v>
      </c>
      <c r="E627" s="66">
        <v>1000</v>
      </c>
      <c r="F627" s="65">
        <f t="shared" ca="1" si="33"/>
        <v>4000</v>
      </c>
      <c r="G627" s="5"/>
      <c r="H627" s="5"/>
      <c r="I627" s="5"/>
      <c r="J627" s="5"/>
    </row>
    <row r="628" spans="1:10" ht="13.5" customHeight="1" x14ac:dyDescent="0.2">
      <c r="A628" s="73">
        <v>55121617</v>
      </c>
      <c r="B628" s="64" t="str">
        <f t="shared" ca="1" si="32"/>
        <v>Protectores de etiquetas</v>
      </c>
      <c r="C628" s="63" t="s">
        <v>1449</v>
      </c>
      <c r="D628" s="63">
        <v>6</v>
      </c>
      <c r="E628" s="66">
        <v>200</v>
      </c>
      <c r="F628" s="65">
        <f t="shared" ca="1" si="33"/>
        <v>1200</v>
      </c>
      <c r="G628" s="5"/>
      <c r="H628" s="5"/>
      <c r="I628" s="5"/>
      <c r="J628" s="5"/>
    </row>
    <row r="629" spans="1:10" ht="13.5" customHeight="1" x14ac:dyDescent="0.2">
      <c r="A629" s="73">
        <v>60121537</v>
      </c>
      <c r="B629" s="64" t="str">
        <f t="shared" ca="1" si="32"/>
        <v>Plumillas o sus accesorios</v>
      </c>
      <c r="C629" s="63" t="s">
        <v>1449</v>
      </c>
      <c r="D629" s="63">
        <v>3</v>
      </c>
      <c r="E629" s="66">
        <v>150</v>
      </c>
      <c r="F629" s="65">
        <f t="shared" ca="1" si="33"/>
        <v>450</v>
      </c>
      <c r="G629" s="5"/>
      <c r="H629" s="5"/>
      <c r="I629" s="5"/>
      <c r="J629" s="5"/>
    </row>
    <row r="630" spans="1:10" ht="13.5" customHeight="1" x14ac:dyDescent="0.2">
      <c r="A630" s="73">
        <v>44122008</v>
      </c>
      <c r="B630" s="64" t="str">
        <f t="shared" ca="1" si="32"/>
        <v>Índices de fichas</v>
      </c>
      <c r="C630" s="63" t="s">
        <v>1449</v>
      </c>
      <c r="D630" s="63">
        <v>24</v>
      </c>
      <c r="E630" s="66">
        <v>100</v>
      </c>
      <c r="F630" s="65">
        <f t="shared" ca="1" si="33"/>
        <v>2400</v>
      </c>
      <c r="G630" s="5"/>
      <c r="H630" s="5"/>
      <c r="I630" s="5"/>
      <c r="J630" s="5"/>
    </row>
    <row r="631" spans="1:10" ht="13.5" customHeight="1" x14ac:dyDescent="0.2">
      <c r="A631" s="73">
        <v>44122118</v>
      </c>
      <c r="B631" s="64" t="str">
        <f t="shared" ca="1" si="32"/>
        <v>Sujetadores de pinza</v>
      </c>
      <c r="C631" s="63" t="s">
        <v>1449</v>
      </c>
      <c r="D631" s="63">
        <v>40</v>
      </c>
      <c r="E631" s="66">
        <v>100</v>
      </c>
      <c r="F631" s="65">
        <f t="shared" ca="1" si="33"/>
        <v>4000</v>
      </c>
      <c r="G631" s="5"/>
      <c r="H631" s="5"/>
      <c r="I631" s="5"/>
      <c r="J631" s="5"/>
    </row>
    <row r="632" spans="1:10" ht="14.1" customHeight="1" x14ac:dyDescent="0.2">
      <c r="A632" s="5"/>
      <c r="B632" s="5"/>
      <c r="C632" s="5"/>
      <c r="D632" s="5"/>
      <c r="E632" s="68" t="s">
        <v>12551</v>
      </c>
      <c r="F632" s="69">
        <f ca="1">SUM(Table335[MONTO TOTAL ESTIMADO])</f>
        <v>1336550</v>
      </c>
      <c r="G632" s="5"/>
      <c r="H632" s="5" t="str">
        <f>C580</f>
        <v>Bienes</v>
      </c>
      <c r="I632" s="5" t="str">
        <f>E580</f>
        <v>Sí</v>
      </c>
      <c r="J632" s="5" t="str">
        <f>D580</f>
        <v>Compras Menores</v>
      </c>
    </row>
    <row r="633" spans="1:10" ht="14.1" customHeight="1" thickBot="1" x14ac:dyDescent="0.3"/>
    <row r="634" spans="1:10" ht="33.75" customHeight="1" thickBot="1" x14ac:dyDescent="0.25">
      <c r="A634" s="59" t="s">
        <v>16383</v>
      </c>
      <c r="B634" s="59" t="s">
        <v>161</v>
      </c>
      <c r="C634" s="59" t="s">
        <v>11725</v>
      </c>
      <c r="D634" s="59" t="s">
        <v>14379</v>
      </c>
      <c r="E634" s="59" t="s">
        <v>10963</v>
      </c>
      <c r="F634" s="59" t="s">
        <v>11096</v>
      </c>
      <c r="G634" s="5"/>
      <c r="H634" s="5"/>
      <c r="I634" s="5"/>
      <c r="J634" s="5"/>
    </row>
    <row r="635" spans="1:10" ht="13.5" customHeight="1" thickBot="1" x14ac:dyDescent="0.25">
      <c r="A635" s="61" t="s">
        <v>18844</v>
      </c>
      <c r="B635" s="61" t="s">
        <v>18847</v>
      </c>
      <c r="C635" s="61" t="s">
        <v>17798</v>
      </c>
      <c r="D635" s="61" t="s">
        <v>17483</v>
      </c>
      <c r="E635" s="61" t="s">
        <v>8855</v>
      </c>
      <c r="F635" s="61"/>
      <c r="G635" s="5"/>
      <c r="H635" s="5"/>
      <c r="I635" s="5"/>
      <c r="J635" s="5"/>
    </row>
    <row r="636" spans="1:10" ht="14.1" customHeight="1" thickBot="1" x14ac:dyDescent="0.25">
      <c r="A636" s="78" t="s">
        <v>14829</v>
      </c>
      <c r="B636" s="62" t="s">
        <v>8529</v>
      </c>
      <c r="C636" s="71">
        <v>45017</v>
      </c>
      <c r="D636" s="78" t="s">
        <v>9386</v>
      </c>
      <c r="E636" s="62" t="s">
        <v>13094</v>
      </c>
      <c r="F636" s="61" t="s">
        <v>3080</v>
      </c>
      <c r="G636" s="5"/>
      <c r="H636" s="5"/>
      <c r="I636" s="5"/>
      <c r="J636" s="5"/>
    </row>
    <row r="637" spans="1:10" ht="14.1" customHeight="1" thickBot="1" x14ac:dyDescent="0.25">
      <c r="A637" s="79"/>
      <c r="B637" s="62" t="s">
        <v>1786</v>
      </c>
      <c r="C637" s="60">
        <f>IF(C636="","",IF(AND(MONTH(C636)&gt;=1,MONTH(C636)&lt;=3),1,IF(AND(MONTH(C636)&gt;=4,MONTH(C636)&lt;=6),2,IF(AND(MONTH(C636)&gt;=7,MONTH(C636)&lt;=9),3,4))))</f>
        <v>2</v>
      </c>
      <c r="D637" s="79"/>
      <c r="E637" s="62" t="s">
        <v>2417</v>
      </c>
      <c r="F637" s="61" t="s">
        <v>11113</v>
      </c>
      <c r="G637" s="5"/>
      <c r="H637" s="5"/>
      <c r="I637" s="5"/>
      <c r="J637" s="5"/>
    </row>
    <row r="638" spans="1:10" ht="14.1" customHeight="1" thickBot="1" x14ac:dyDescent="0.25">
      <c r="A638" s="79"/>
      <c r="B638" s="62" t="s">
        <v>12943</v>
      </c>
      <c r="C638" s="71">
        <v>45107</v>
      </c>
      <c r="D638" s="79"/>
      <c r="E638" s="62" t="s">
        <v>3073</v>
      </c>
      <c r="F638" s="61" t="s">
        <v>11113</v>
      </c>
      <c r="G638" s="5"/>
      <c r="H638" s="5"/>
      <c r="I638" s="5"/>
      <c r="J638" s="5"/>
    </row>
    <row r="639" spans="1:10" ht="14.1" customHeight="1" thickBot="1" x14ac:dyDescent="0.25">
      <c r="A639" s="79"/>
      <c r="B639" s="62" t="s">
        <v>1786</v>
      </c>
      <c r="C639" s="60">
        <f>IF(C638="","",IF(AND(MONTH(C638)&gt;=1,MONTH(C638)&lt;=3),1,IF(AND(MONTH(C638)&gt;=4,MONTH(C638)&lt;=6),2,IF(AND(MONTH(C638)&gt;=7,MONTH(C638)&lt;=9),3,4))))</f>
        <v>2</v>
      </c>
      <c r="D639" s="79"/>
      <c r="E639" s="62" t="s">
        <v>13193</v>
      </c>
      <c r="F639" s="61" t="s">
        <v>11113</v>
      </c>
      <c r="G639" s="5"/>
      <c r="H639" s="5"/>
      <c r="I639" s="5"/>
      <c r="J639" s="5"/>
    </row>
    <row r="640" spans="1:10" ht="14.1" customHeight="1" thickBot="1" x14ac:dyDescent="0.25">
      <c r="A640" s="5"/>
      <c r="B640" s="5"/>
      <c r="C640" s="5"/>
      <c r="D640" s="5"/>
      <c r="E640" s="5"/>
      <c r="F640" s="5"/>
      <c r="G640" s="5"/>
      <c r="H640" s="5"/>
      <c r="I640" s="5"/>
      <c r="J640" s="5"/>
    </row>
    <row r="641" spans="1:10" ht="14.1" customHeight="1" thickBot="1" x14ac:dyDescent="0.25">
      <c r="A641" s="67" t="s">
        <v>15736</v>
      </c>
      <c r="B641" s="67" t="s">
        <v>16147</v>
      </c>
      <c r="C641" s="67" t="s">
        <v>15642</v>
      </c>
      <c r="D641" s="67" t="s">
        <v>15252</v>
      </c>
      <c r="E641" s="67" t="s">
        <v>6933</v>
      </c>
      <c r="F641" s="67" t="s">
        <v>15281</v>
      </c>
      <c r="G641" s="5"/>
      <c r="H641" s="5"/>
      <c r="I641" s="5"/>
      <c r="J641" s="5"/>
    </row>
    <row r="642" spans="1:10" ht="13.5" customHeight="1" x14ac:dyDescent="0.2">
      <c r="A642" s="73">
        <v>44121708</v>
      </c>
      <c r="B642" s="64" t="str">
        <f t="shared" ref="B642:B684" ca="1" si="34">IFERROR(INDEX(UNSPSCDes,MATCH(INDIRECT(ADDRESS(ROW(),COLUMN()-1,4)),UNSPSCCode,0)),"")</f>
        <v>Marcadores</v>
      </c>
      <c r="C642" s="63" t="s">
        <v>16989</v>
      </c>
      <c r="D642" s="63">
        <v>51</v>
      </c>
      <c r="E642" s="66">
        <v>150</v>
      </c>
      <c r="F642" s="65">
        <f t="shared" ref="F642:F684" ca="1" si="35">INDIRECT(ADDRESS(ROW(),COLUMN()-2,4))*INDIRECT(ADDRESS(ROW(),COLUMN()-1,4))</f>
        <v>7650</v>
      </c>
      <c r="G642" s="5"/>
      <c r="H642" s="5"/>
      <c r="I642" s="5"/>
      <c r="J642" s="5"/>
    </row>
    <row r="643" spans="1:10" ht="13.5" customHeight="1" x14ac:dyDescent="0.2">
      <c r="A643" s="73">
        <v>44121716</v>
      </c>
      <c r="B643" s="64" t="str">
        <f t="shared" ca="1" si="34"/>
        <v>Resaltadores</v>
      </c>
      <c r="C643" s="63" t="s">
        <v>16989</v>
      </c>
      <c r="D643" s="63">
        <v>62</v>
      </c>
      <c r="E643" s="66">
        <v>400</v>
      </c>
      <c r="F643" s="65">
        <f t="shared" ca="1" si="35"/>
        <v>24800</v>
      </c>
      <c r="G643" s="5"/>
      <c r="H643" s="5"/>
      <c r="I643" s="5"/>
      <c r="J643" s="5"/>
    </row>
    <row r="644" spans="1:10" ht="13.5" customHeight="1" x14ac:dyDescent="0.2">
      <c r="A644" s="73">
        <v>44121605</v>
      </c>
      <c r="B644" s="64" t="str">
        <f t="shared" ca="1" si="34"/>
        <v>Dispensadores de cinta</v>
      </c>
      <c r="C644" s="63" t="s">
        <v>1449</v>
      </c>
      <c r="D644" s="63">
        <v>8</v>
      </c>
      <c r="E644" s="66">
        <v>600</v>
      </c>
      <c r="F644" s="65">
        <f t="shared" ca="1" si="35"/>
        <v>4800</v>
      </c>
      <c r="G644" s="5"/>
      <c r="H644" s="5"/>
      <c r="I644" s="5"/>
      <c r="J644" s="5"/>
    </row>
    <row r="645" spans="1:10" ht="13.5" customHeight="1" x14ac:dyDescent="0.2">
      <c r="A645" s="73">
        <v>44122107</v>
      </c>
      <c r="B645" s="64" t="str">
        <f t="shared" ca="1" si="34"/>
        <v>Grapas</v>
      </c>
      <c r="C645" s="63" t="s">
        <v>16989</v>
      </c>
      <c r="D645" s="63">
        <v>59</v>
      </c>
      <c r="E645" s="66">
        <v>50</v>
      </c>
      <c r="F645" s="65">
        <f t="shared" ca="1" si="35"/>
        <v>2950</v>
      </c>
      <c r="G645" s="5"/>
      <c r="H645" s="5"/>
      <c r="I645" s="5"/>
      <c r="J645" s="5"/>
    </row>
    <row r="646" spans="1:10" ht="13.5" customHeight="1" x14ac:dyDescent="0.2">
      <c r="A646" s="73">
        <v>44121613</v>
      </c>
      <c r="B646" s="64" t="str">
        <f t="shared" ca="1" si="34"/>
        <v>Removedores de grapas (saca ganchos)</v>
      </c>
      <c r="C646" s="63" t="s">
        <v>1449</v>
      </c>
      <c r="D646" s="63">
        <v>16</v>
      </c>
      <c r="E646" s="66">
        <v>40</v>
      </c>
      <c r="F646" s="65">
        <f t="shared" ca="1" si="35"/>
        <v>640</v>
      </c>
      <c r="G646" s="5"/>
      <c r="H646" s="5"/>
      <c r="I646" s="5"/>
      <c r="J646" s="5"/>
    </row>
    <row r="647" spans="1:10" ht="13.5" customHeight="1" x14ac:dyDescent="0.2">
      <c r="A647" s="73">
        <v>44121615</v>
      </c>
      <c r="B647" s="64" t="str">
        <f t="shared" ca="1" si="34"/>
        <v>Grapadoras</v>
      </c>
      <c r="C647" s="63" t="s">
        <v>1449</v>
      </c>
      <c r="D647" s="63">
        <v>11</v>
      </c>
      <c r="E647" s="66">
        <v>900</v>
      </c>
      <c r="F647" s="65">
        <f t="shared" ca="1" si="35"/>
        <v>9900</v>
      </c>
      <c r="G647" s="5"/>
      <c r="H647" s="5"/>
      <c r="I647" s="5"/>
      <c r="J647" s="5"/>
    </row>
    <row r="648" spans="1:10" ht="13.5" customHeight="1" x14ac:dyDescent="0.2">
      <c r="A648" s="73">
        <v>44121618</v>
      </c>
      <c r="B648" s="64" t="str">
        <f t="shared" ca="1" si="34"/>
        <v>Tijeras</v>
      </c>
      <c r="C648" s="63" t="s">
        <v>1449</v>
      </c>
      <c r="D648" s="63">
        <v>13</v>
      </c>
      <c r="E648" s="66">
        <v>60</v>
      </c>
      <c r="F648" s="65">
        <f t="shared" ca="1" si="35"/>
        <v>780</v>
      </c>
      <c r="G648" s="5"/>
      <c r="H648" s="5"/>
      <c r="I648" s="5"/>
      <c r="J648" s="5"/>
    </row>
    <row r="649" spans="1:10" ht="13.5" customHeight="1" x14ac:dyDescent="0.2">
      <c r="A649" s="73">
        <v>44122104</v>
      </c>
      <c r="B649" s="64" t="str">
        <f t="shared" ca="1" si="34"/>
        <v>Clips para papel</v>
      </c>
      <c r="C649" s="63" t="s">
        <v>1449</v>
      </c>
      <c r="D649" s="63">
        <v>78</v>
      </c>
      <c r="E649" s="66">
        <v>40</v>
      </c>
      <c r="F649" s="65">
        <f t="shared" ca="1" si="35"/>
        <v>3120</v>
      </c>
      <c r="G649" s="5"/>
      <c r="H649" s="5"/>
      <c r="I649" s="5"/>
      <c r="J649" s="5"/>
    </row>
    <row r="650" spans="1:10" ht="13.5" customHeight="1" x14ac:dyDescent="0.2">
      <c r="A650" s="73">
        <v>44122105</v>
      </c>
      <c r="B650" s="64" t="str">
        <f t="shared" ca="1" si="34"/>
        <v>Clips para carpetas o bulldog</v>
      </c>
      <c r="C650" s="63" t="s">
        <v>1449</v>
      </c>
      <c r="D650" s="63">
        <v>21</v>
      </c>
      <c r="E650" s="66">
        <v>70</v>
      </c>
      <c r="F650" s="65">
        <f t="shared" ca="1" si="35"/>
        <v>1470</v>
      </c>
      <c r="G650" s="5"/>
      <c r="H650" s="5"/>
      <c r="I650" s="5"/>
      <c r="J650" s="5"/>
    </row>
    <row r="651" spans="1:10" ht="13.5" customHeight="1" x14ac:dyDescent="0.2">
      <c r="A651" s="73">
        <v>44121628</v>
      </c>
      <c r="B651" s="64" t="str">
        <f t="shared" ca="1" si="34"/>
        <v>Contenedores o dispensadores de clips</v>
      </c>
      <c r="C651" s="63" t="s">
        <v>1449</v>
      </c>
      <c r="D651" s="63">
        <v>9</v>
      </c>
      <c r="E651" s="66">
        <v>80</v>
      </c>
      <c r="F651" s="65">
        <f t="shared" ca="1" si="35"/>
        <v>720</v>
      </c>
      <c r="G651" s="5"/>
      <c r="H651" s="5"/>
      <c r="I651" s="5"/>
      <c r="J651" s="5"/>
    </row>
    <row r="652" spans="1:10" ht="13.5" customHeight="1" x14ac:dyDescent="0.2">
      <c r="A652" s="73">
        <v>44121802</v>
      </c>
      <c r="B652" s="64" t="str">
        <f t="shared" ca="1" si="34"/>
        <v>Fluido de corrección</v>
      </c>
      <c r="C652" s="63" t="s">
        <v>1449</v>
      </c>
      <c r="D652" s="63">
        <v>27</v>
      </c>
      <c r="E652" s="66">
        <v>50</v>
      </c>
      <c r="F652" s="65">
        <f t="shared" ca="1" si="35"/>
        <v>1350</v>
      </c>
      <c r="G652" s="5"/>
      <c r="H652" s="5"/>
      <c r="I652" s="5"/>
      <c r="J652" s="5"/>
    </row>
    <row r="653" spans="1:10" ht="13.5" customHeight="1" x14ac:dyDescent="0.2">
      <c r="A653" s="73">
        <v>44122017</v>
      </c>
      <c r="B653" s="64" t="str">
        <f t="shared" ca="1" si="34"/>
        <v>Folders de colgar o accesorios</v>
      </c>
      <c r="C653" s="63" t="s">
        <v>16989</v>
      </c>
      <c r="D653" s="63">
        <v>7</v>
      </c>
      <c r="E653" s="66">
        <v>2500</v>
      </c>
      <c r="F653" s="65">
        <f t="shared" ca="1" si="35"/>
        <v>17500</v>
      </c>
      <c r="G653" s="5"/>
      <c r="H653" s="5"/>
      <c r="I653" s="5"/>
      <c r="J653" s="5"/>
    </row>
    <row r="654" spans="1:10" ht="13.5" customHeight="1" x14ac:dyDescent="0.2">
      <c r="A654" s="73">
        <v>44122011</v>
      </c>
      <c r="B654" s="64" t="str">
        <f t="shared" ca="1" si="34"/>
        <v>Folders</v>
      </c>
      <c r="C654" s="63" t="s">
        <v>16989</v>
      </c>
      <c r="D654" s="63">
        <v>22</v>
      </c>
      <c r="E654" s="66">
        <v>2000</v>
      </c>
      <c r="F654" s="65">
        <f t="shared" ca="1" si="35"/>
        <v>44000</v>
      </c>
      <c r="G654" s="5"/>
      <c r="H654" s="5"/>
      <c r="I654" s="5"/>
      <c r="J654" s="5"/>
    </row>
    <row r="655" spans="1:10" ht="13.5" customHeight="1" x14ac:dyDescent="0.2">
      <c r="A655" s="73">
        <v>44121706</v>
      </c>
      <c r="B655" s="64" t="str">
        <f t="shared" ca="1" si="34"/>
        <v>Lápices de madera</v>
      </c>
      <c r="C655" s="63" t="s">
        <v>16989</v>
      </c>
      <c r="D655" s="63">
        <v>75</v>
      </c>
      <c r="E655" s="66">
        <v>60</v>
      </c>
      <c r="F655" s="65">
        <f t="shared" ca="1" si="35"/>
        <v>4500</v>
      </c>
      <c r="G655" s="5"/>
      <c r="H655" s="5"/>
      <c r="I655" s="5"/>
      <c r="J655" s="5"/>
    </row>
    <row r="656" spans="1:10" ht="13.5" customHeight="1" x14ac:dyDescent="0.2">
      <c r="A656" s="73">
        <v>44121701</v>
      </c>
      <c r="B656" s="64" t="str">
        <f t="shared" ca="1" si="34"/>
        <v>Bolígrafos</v>
      </c>
      <c r="C656" s="63" t="s">
        <v>16989</v>
      </c>
      <c r="D656" s="63">
        <v>106</v>
      </c>
      <c r="E656" s="66">
        <v>50</v>
      </c>
      <c r="F656" s="65">
        <f t="shared" ca="1" si="35"/>
        <v>5300</v>
      </c>
      <c r="G656" s="5"/>
      <c r="H656" s="5"/>
      <c r="I656" s="5"/>
      <c r="J656" s="5"/>
    </row>
    <row r="657" spans="1:10" ht="13.5" customHeight="1" x14ac:dyDescent="0.2">
      <c r="A657" s="73">
        <v>44122018</v>
      </c>
      <c r="B657" s="64" t="str">
        <f t="shared" ca="1" si="34"/>
        <v>Insertos o pestañas para archivos</v>
      </c>
      <c r="C657" s="63" t="s">
        <v>16989</v>
      </c>
      <c r="D657" s="63">
        <v>15</v>
      </c>
      <c r="E657" s="66">
        <v>50</v>
      </c>
      <c r="F657" s="65">
        <f t="shared" ca="1" si="35"/>
        <v>750</v>
      </c>
      <c r="G657" s="5"/>
      <c r="H657" s="5"/>
      <c r="I657" s="5"/>
      <c r="J657" s="5"/>
    </row>
    <row r="658" spans="1:10" ht="13.5" customHeight="1" x14ac:dyDescent="0.2">
      <c r="A658" s="73">
        <v>44121503</v>
      </c>
      <c r="B658" s="64" t="str">
        <f t="shared" ca="1" si="34"/>
        <v>Sobres</v>
      </c>
      <c r="C658" s="63" t="s">
        <v>16989</v>
      </c>
      <c r="D658" s="63">
        <v>15</v>
      </c>
      <c r="E658" s="66">
        <v>500</v>
      </c>
      <c r="F658" s="65">
        <f t="shared" ca="1" si="35"/>
        <v>7500</v>
      </c>
      <c r="G658" s="5"/>
      <c r="H658" s="5"/>
      <c r="I658" s="5"/>
      <c r="J658" s="5"/>
    </row>
    <row r="659" spans="1:10" ht="13.5" customHeight="1" x14ac:dyDescent="0.2">
      <c r="A659" s="73">
        <v>44122003</v>
      </c>
      <c r="B659" s="64" t="str">
        <f t="shared" ca="1" si="34"/>
        <v>Carpetas</v>
      </c>
      <c r="C659" s="63" t="s">
        <v>16989</v>
      </c>
      <c r="D659" s="63">
        <v>129</v>
      </c>
      <c r="E659" s="66">
        <v>500</v>
      </c>
      <c r="F659" s="65">
        <f t="shared" ca="1" si="35"/>
        <v>64500</v>
      </c>
      <c r="G659" s="5"/>
      <c r="H659" s="5"/>
      <c r="I659" s="5"/>
      <c r="J659" s="5"/>
    </row>
    <row r="660" spans="1:10" ht="13.5" customHeight="1" x14ac:dyDescent="0.2">
      <c r="A660" s="73">
        <v>44121804</v>
      </c>
      <c r="B660" s="64" t="str">
        <f t="shared" ca="1" si="34"/>
        <v>Borradores</v>
      </c>
      <c r="C660" s="63" t="s">
        <v>1449</v>
      </c>
      <c r="D660" s="63">
        <v>1</v>
      </c>
      <c r="E660" s="66">
        <v>10</v>
      </c>
      <c r="F660" s="65">
        <f t="shared" ca="1" si="35"/>
        <v>10</v>
      </c>
      <c r="G660" s="5"/>
      <c r="H660" s="5"/>
      <c r="I660" s="5"/>
      <c r="J660" s="5"/>
    </row>
    <row r="661" spans="1:10" ht="13.5" customHeight="1" x14ac:dyDescent="0.2">
      <c r="A661" s="73">
        <v>44121611</v>
      </c>
      <c r="B661" s="64" t="str">
        <f t="shared" ca="1" si="34"/>
        <v>Punzones para papel u ojales</v>
      </c>
      <c r="C661" s="63" t="s">
        <v>16989</v>
      </c>
      <c r="D661" s="63">
        <v>1</v>
      </c>
      <c r="E661" s="66">
        <v>100</v>
      </c>
      <c r="F661" s="65">
        <f t="shared" ca="1" si="35"/>
        <v>100</v>
      </c>
      <c r="G661" s="5"/>
      <c r="H661" s="5"/>
      <c r="I661" s="5"/>
      <c r="J661" s="5"/>
    </row>
    <row r="662" spans="1:10" ht="13.5" customHeight="1" x14ac:dyDescent="0.2">
      <c r="A662" s="73">
        <v>44122101</v>
      </c>
      <c r="B662" s="64" t="str">
        <f t="shared" ca="1" si="34"/>
        <v>Cauchos</v>
      </c>
      <c r="C662" s="63" t="s">
        <v>16989</v>
      </c>
      <c r="D662" s="63">
        <v>28</v>
      </c>
      <c r="E662" s="66">
        <v>40</v>
      </c>
      <c r="F662" s="65">
        <f t="shared" ca="1" si="35"/>
        <v>1120</v>
      </c>
      <c r="G662" s="5"/>
      <c r="H662" s="5"/>
      <c r="I662" s="5"/>
      <c r="J662" s="5"/>
    </row>
    <row r="663" spans="1:10" ht="13.5" customHeight="1" x14ac:dyDescent="0.2">
      <c r="A663" s="73">
        <v>44122027</v>
      </c>
      <c r="B663" s="64" t="str">
        <f t="shared" ca="1" si="34"/>
        <v>Folders de archivo expandibles</v>
      </c>
      <c r="C663" s="63" t="s">
        <v>1449</v>
      </c>
      <c r="D663" s="63">
        <v>112</v>
      </c>
      <c r="E663" s="66">
        <v>300</v>
      </c>
      <c r="F663" s="65">
        <f t="shared" ca="1" si="35"/>
        <v>33600</v>
      </c>
      <c r="G663" s="5"/>
      <c r="H663" s="5"/>
      <c r="I663" s="5"/>
      <c r="J663" s="5"/>
    </row>
    <row r="664" spans="1:10" ht="13.5" customHeight="1" x14ac:dyDescent="0.2">
      <c r="A664" s="73">
        <v>31201610</v>
      </c>
      <c r="B664" s="64" t="str">
        <f t="shared" ca="1" si="34"/>
        <v>Pegamentos</v>
      </c>
      <c r="C664" s="63" t="s">
        <v>1449</v>
      </c>
      <c r="D664" s="63">
        <v>28</v>
      </c>
      <c r="E664" s="66">
        <v>300</v>
      </c>
      <c r="F664" s="65">
        <f t="shared" ca="1" si="35"/>
        <v>8400</v>
      </c>
      <c r="G664" s="5"/>
      <c r="H664" s="5"/>
      <c r="I664" s="5"/>
      <c r="J664" s="5"/>
    </row>
    <row r="665" spans="1:10" ht="13.5" customHeight="1" x14ac:dyDescent="0.2">
      <c r="A665" s="73">
        <v>31201512</v>
      </c>
      <c r="B665" s="64" t="str">
        <f t="shared" ca="1" si="34"/>
        <v>Cinta transparente</v>
      </c>
      <c r="C665" s="63" t="s">
        <v>1449</v>
      </c>
      <c r="D665" s="63">
        <v>53</v>
      </c>
      <c r="E665" s="66">
        <v>100</v>
      </c>
      <c r="F665" s="65">
        <f t="shared" ca="1" si="35"/>
        <v>5300</v>
      </c>
      <c r="G665" s="5"/>
      <c r="H665" s="5"/>
      <c r="I665" s="5"/>
      <c r="J665" s="5"/>
    </row>
    <row r="666" spans="1:10" ht="13.5" customHeight="1" x14ac:dyDescent="0.2">
      <c r="A666" s="73">
        <v>41111604</v>
      </c>
      <c r="B666" s="64" t="str">
        <f t="shared" ca="1" si="34"/>
        <v>Reglas</v>
      </c>
      <c r="C666" s="63" t="s">
        <v>1449</v>
      </c>
      <c r="D666" s="63">
        <v>2</v>
      </c>
      <c r="E666" s="66">
        <v>100</v>
      </c>
      <c r="F666" s="65">
        <f t="shared" ca="1" si="35"/>
        <v>200</v>
      </c>
      <c r="G666" s="5"/>
      <c r="H666" s="5"/>
      <c r="I666" s="5"/>
      <c r="J666" s="5"/>
    </row>
    <row r="667" spans="1:10" ht="13.5" customHeight="1" x14ac:dyDescent="0.2">
      <c r="A667" s="73">
        <v>44122121</v>
      </c>
      <c r="B667" s="64" t="str">
        <f t="shared" ca="1" si="34"/>
        <v>Clips de pared o tablero</v>
      </c>
      <c r="C667" s="63" t="s">
        <v>16989</v>
      </c>
      <c r="D667" s="63">
        <v>6</v>
      </c>
      <c r="E667" s="66">
        <v>800</v>
      </c>
      <c r="F667" s="65">
        <f t="shared" ca="1" si="35"/>
        <v>4800</v>
      </c>
      <c r="G667" s="5"/>
      <c r="H667" s="5"/>
      <c r="I667" s="5"/>
      <c r="J667" s="5"/>
    </row>
    <row r="668" spans="1:10" ht="13.5" customHeight="1" x14ac:dyDescent="0.2">
      <c r="A668" s="73">
        <v>44111611</v>
      </c>
      <c r="B668" s="64" t="str">
        <f t="shared" ca="1" si="34"/>
        <v>Clips para billetes</v>
      </c>
      <c r="C668" s="63" t="s">
        <v>16989</v>
      </c>
      <c r="D668" s="63">
        <v>49</v>
      </c>
      <c r="E668" s="66">
        <v>600</v>
      </c>
      <c r="F668" s="65">
        <f t="shared" ca="1" si="35"/>
        <v>29400</v>
      </c>
      <c r="G668" s="5"/>
      <c r="H668" s="5"/>
      <c r="I668" s="5"/>
      <c r="J668" s="5"/>
    </row>
    <row r="669" spans="1:10" ht="13.5" customHeight="1" x14ac:dyDescent="0.2">
      <c r="A669" s="73">
        <v>14111530</v>
      </c>
      <c r="B669" s="64" t="str">
        <f t="shared" ca="1" si="34"/>
        <v>Papel de notas autoadhesivas</v>
      </c>
      <c r="C669" s="63" t="s">
        <v>4735</v>
      </c>
      <c r="D669" s="63">
        <v>108</v>
      </c>
      <c r="E669" s="66">
        <v>70</v>
      </c>
      <c r="F669" s="65">
        <f t="shared" ca="1" si="35"/>
        <v>7560</v>
      </c>
      <c r="G669" s="5"/>
      <c r="H669" s="5"/>
      <c r="I669" s="5"/>
      <c r="J669" s="5"/>
    </row>
    <row r="670" spans="1:10" ht="13.5" customHeight="1" x14ac:dyDescent="0.2">
      <c r="A670" s="73">
        <v>14111515</v>
      </c>
      <c r="B670" s="64" t="str">
        <f t="shared" ca="1" si="34"/>
        <v>Papel para sumadora o máquina registradora</v>
      </c>
      <c r="C670" s="63" t="s">
        <v>1449</v>
      </c>
      <c r="D670" s="63">
        <v>36</v>
      </c>
      <c r="E670" s="66">
        <v>100</v>
      </c>
      <c r="F670" s="65">
        <f t="shared" ca="1" si="35"/>
        <v>3600</v>
      </c>
      <c r="G670" s="5"/>
      <c r="H670" s="5"/>
      <c r="I670" s="5"/>
      <c r="J670" s="5"/>
    </row>
    <row r="671" spans="1:10" ht="13.5" customHeight="1" x14ac:dyDescent="0.2">
      <c r="A671" s="73">
        <v>14111507</v>
      </c>
      <c r="B671" s="64" t="str">
        <f t="shared" ca="1" si="34"/>
        <v>Papel para impresora o fotocopiadora</v>
      </c>
      <c r="C671" s="63" t="s">
        <v>8726</v>
      </c>
      <c r="D671" s="63">
        <v>148</v>
      </c>
      <c r="E671" s="66">
        <v>200</v>
      </c>
      <c r="F671" s="65">
        <f t="shared" ca="1" si="35"/>
        <v>29600</v>
      </c>
      <c r="G671" s="5"/>
      <c r="H671" s="5"/>
      <c r="I671" s="5"/>
      <c r="J671" s="5"/>
    </row>
    <row r="672" spans="1:10" ht="13.5" customHeight="1" x14ac:dyDescent="0.2">
      <c r="A672" s="73">
        <v>14111526</v>
      </c>
      <c r="B672" s="64" t="str">
        <f t="shared" ca="1" si="34"/>
        <v>Papel libretas o libros de mensajes telefónicos</v>
      </c>
      <c r="C672" s="63" t="s">
        <v>1327</v>
      </c>
      <c r="D672" s="63">
        <v>22</v>
      </c>
      <c r="E672" s="66">
        <v>500</v>
      </c>
      <c r="F672" s="65">
        <f t="shared" ca="1" si="35"/>
        <v>11000</v>
      </c>
      <c r="G672" s="5"/>
      <c r="H672" s="5"/>
      <c r="I672" s="5"/>
      <c r="J672" s="5"/>
    </row>
    <row r="673" spans="1:10" ht="13.5" customHeight="1" x14ac:dyDescent="0.2">
      <c r="A673" s="73">
        <v>14111514</v>
      </c>
      <c r="B673" s="64" t="str">
        <f t="shared" ca="1" si="34"/>
        <v>Blocs o cuadernos de papel</v>
      </c>
      <c r="C673" s="63" t="s">
        <v>4735</v>
      </c>
      <c r="D673" s="63">
        <v>32</v>
      </c>
      <c r="E673" s="66">
        <v>300</v>
      </c>
      <c r="F673" s="65">
        <f t="shared" ca="1" si="35"/>
        <v>9600</v>
      </c>
      <c r="G673" s="5"/>
      <c r="H673" s="5"/>
      <c r="I673" s="5"/>
      <c r="J673" s="5"/>
    </row>
    <row r="674" spans="1:10" ht="13.5" customHeight="1" x14ac:dyDescent="0.2">
      <c r="A674" s="73">
        <v>14111537</v>
      </c>
      <c r="B674" s="64" t="str">
        <f t="shared" ca="1" si="34"/>
        <v>Etiquetas de papel</v>
      </c>
      <c r="C674" s="63" t="s">
        <v>4735</v>
      </c>
      <c r="D674" s="63">
        <v>15</v>
      </c>
      <c r="E674" s="66">
        <v>500</v>
      </c>
      <c r="F674" s="65">
        <f t="shared" ca="1" si="35"/>
        <v>7500</v>
      </c>
      <c r="G674" s="5"/>
      <c r="H674" s="5"/>
      <c r="I674" s="5"/>
      <c r="J674" s="5"/>
    </row>
    <row r="675" spans="1:10" ht="13.5" customHeight="1" x14ac:dyDescent="0.2">
      <c r="A675" s="73">
        <v>14111813</v>
      </c>
      <c r="B675" s="64" t="str">
        <f t="shared" ca="1" si="34"/>
        <v>Formatos o libros de correspondencia</v>
      </c>
      <c r="C675" s="63" t="s">
        <v>1449</v>
      </c>
      <c r="D675" s="63">
        <v>4</v>
      </c>
      <c r="E675" s="66">
        <v>1000</v>
      </c>
      <c r="F675" s="65">
        <f t="shared" ca="1" si="35"/>
        <v>4000</v>
      </c>
      <c r="G675" s="5"/>
      <c r="H675" s="5"/>
      <c r="I675" s="5"/>
      <c r="J675" s="5"/>
    </row>
    <row r="676" spans="1:10" ht="13.5" customHeight="1" x14ac:dyDescent="0.2">
      <c r="A676" s="73">
        <v>14111610</v>
      </c>
      <c r="B676" s="64" t="str">
        <f t="shared" ca="1" si="34"/>
        <v>Papel de construcción</v>
      </c>
      <c r="C676" s="63" t="s">
        <v>8726</v>
      </c>
      <c r="D676" s="63">
        <v>10</v>
      </c>
      <c r="E676" s="66">
        <v>300</v>
      </c>
      <c r="F676" s="65">
        <f t="shared" ca="1" si="35"/>
        <v>3000</v>
      </c>
      <c r="G676" s="5"/>
      <c r="H676" s="5"/>
      <c r="I676" s="5"/>
      <c r="J676" s="5"/>
    </row>
    <row r="677" spans="1:10" ht="13.5" customHeight="1" x14ac:dyDescent="0.2">
      <c r="A677" s="73">
        <v>14111519</v>
      </c>
      <c r="B677" s="64" t="str">
        <f t="shared" ca="1" si="34"/>
        <v>Papeles cartulina</v>
      </c>
      <c r="C677" s="63" t="s">
        <v>1449</v>
      </c>
      <c r="D677" s="63">
        <v>17</v>
      </c>
      <c r="E677" s="66">
        <v>100</v>
      </c>
      <c r="F677" s="65">
        <f t="shared" ca="1" si="35"/>
        <v>1700</v>
      </c>
      <c r="G677" s="5"/>
      <c r="H677" s="5"/>
      <c r="I677" s="5"/>
      <c r="J677" s="5"/>
    </row>
    <row r="678" spans="1:10" ht="13.5" customHeight="1" x14ac:dyDescent="0.2">
      <c r="A678" s="73">
        <v>14111523</v>
      </c>
      <c r="B678" s="64" t="str">
        <f t="shared" ca="1" si="34"/>
        <v>Papel calcante</v>
      </c>
      <c r="C678" s="63" t="s">
        <v>16989</v>
      </c>
      <c r="D678" s="63">
        <v>1</v>
      </c>
      <c r="E678" s="66">
        <v>100</v>
      </c>
      <c r="F678" s="65">
        <f t="shared" ca="1" si="35"/>
        <v>100</v>
      </c>
      <c r="G678" s="5"/>
      <c r="H678" s="5"/>
      <c r="I678" s="5"/>
      <c r="J678" s="5"/>
    </row>
    <row r="679" spans="1:10" ht="13.5" customHeight="1" x14ac:dyDescent="0.2">
      <c r="A679" s="73">
        <v>55121804</v>
      </c>
      <c r="B679" s="64" t="str">
        <f t="shared" ca="1" si="34"/>
        <v>Gafetes o porta gafetes</v>
      </c>
      <c r="C679" s="63" t="s">
        <v>1449</v>
      </c>
      <c r="D679" s="63">
        <v>272</v>
      </c>
      <c r="E679" s="66">
        <v>500</v>
      </c>
      <c r="F679" s="65">
        <f t="shared" ca="1" si="35"/>
        <v>136000</v>
      </c>
      <c r="G679" s="5"/>
      <c r="H679" s="5"/>
      <c r="I679" s="5"/>
      <c r="J679" s="5"/>
    </row>
    <row r="680" spans="1:10" ht="13.5" customHeight="1" x14ac:dyDescent="0.2">
      <c r="A680" s="73">
        <v>44111612</v>
      </c>
      <c r="B680" s="64" t="str">
        <f t="shared" ca="1" si="34"/>
        <v>Sellos para bolsas de monedas</v>
      </c>
      <c r="C680" s="63" t="s">
        <v>1449</v>
      </c>
      <c r="D680" s="63">
        <v>1</v>
      </c>
      <c r="E680" s="66">
        <v>2500</v>
      </c>
      <c r="F680" s="65">
        <f t="shared" ca="1" si="35"/>
        <v>2500</v>
      </c>
      <c r="G680" s="5"/>
      <c r="H680" s="5"/>
      <c r="I680" s="5"/>
      <c r="J680" s="5"/>
    </row>
    <row r="681" spans="1:10" ht="13.5" customHeight="1" x14ac:dyDescent="0.2">
      <c r="A681" s="73">
        <v>44122110</v>
      </c>
      <c r="B681" s="64" t="str">
        <f t="shared" ca="1" si="34"/>
        <v>Monturas adhesivas</v>
      </c>
      <c r="C681" s="63" t="s">
        <v>1449</v>
      </c>
      <c r="D681" s="63">
        <v>8</v>
      </c>
      <c r="E681" s="66">
        <v>50</v>
      </c>
      <c r="F681" s="65">
        <f t="shared" ca="1" si="35"/>
        <v>400</v>
      </c>
      <c r="G681" s="5"/>
      <c r="H681" s="5"/>
      <c r="I681" s="5"/>
      <c r="J681" s="5"/>
    </row>
    <row r="682" spans="1:10" ht="13.5" customHeight="1" x14ac:dyDescent="0.2">
      <c r="A682" s="73">
        <v>55121617</v>
      </c>
      <c r="B682" s="64" t="str">
        <f t="shared" ca="1" si="34"/>
        <v>Protectores de etiquetas</v>
      </c>
      <c r="C682" s="63" t="s">
        <v>1449</v>
      </c>
      <c r="D682" s="63">
        <v>24</v>
      </c>
      <c r="E682" s="66">
        <v>200</v>
      </c>
      <c r="F682" s="65">
        <f t="shared" ca="1" si="35"/>
        <v>4800</v>
      </c>
      <c r="G682" s="5"/>
      <c r="H682" s="5"/>
      <c r="I682" s="5"/>
      <c r="J682" s="5"/>
    </row>
    <row r="683" spans="1:10" ht="13.5" customHeight="1" x14ac:dyDescent="0.2">
      <c r="A683" s="73">
        <v>44122008</v>
      </c>
      <c r="B683" s="64" t="str">
        <f t="shared" ca="1" si="34"/>
        <v>Índices de fichas</v>
      </c>
      <c r="C683" s="63" t="s">
        <v>1449</v>
      </c>
      <c r="D683" s="63">
        <v>24</v>
      </c>
      <c r="E683" s="66">
        <v>100</v>
      </c>
      <c r="F683" s="65">
        <f t="shared" ca="1" si="35"/>
        <v>2400</v>
      </c>
      <c r="G683" s="5"/>
      <c r="H683" s="5"/>
      <c r="I683" s="5"/>
      <c r="J683" s="5"/>
    </row>
    <row r="684" spans="1:10" ht="13.5" customHeight="1" x14ac:dyDescent="0.2">
      <c r="A684" s="73">
        <v>44122118</v>
      </c>
      <c r="B684" s="64" t="str">
        <f t="shared" ca="1" si="34"/>
        <v>Sujetadores de pinza</v>
      </c>
      <c r="C684" s="63" t="s">
        <v>1449</v>
      </c>
      <c r="D684" s="63">
        <v>40</v>
      </c>
      <c r="E684" s="66">
        <v>100</v>
      </c>
      <c r="F684" s="65">
        <f t="shared" ca="1" si="35"/>
        <v>4000</v>
      </c>
      <c r="G684" s="5"/>
      <c r="H684" s="5"/>
      <c r="I684" s="5"/>
      <c r="J684" s="5"/>
    </row>
    <row r="685" spans="1:10" ht="14.1" customHeight="1" x14ac:dyDescent="0.2">
      <c r="A685" s="5"/>
      <c r="B685" s="5"/>
      <c r="C685" s="5"/>
      <c r="D685" s="5"/>
      <c r="E685" s="68" t="s">
        <v>12551</v>
      </c>
      <c r="F685" s="69">
        <f ca="1">SUM(Table336[MONTO TOTAL ESTIMADO])</f>
        <v>512920</v>
      </c>
      <c r="G685" s="5"/>
      <c r="H685" s="5" t="str">
        <f>C635</f>
        <v>Bienes</v>
      </c>
      <c r="I685" s="5" t="str">
        <f>E635</f>
        <v>Sí</v>
      </c>
      <c r="J685" s="5" t="str">
        <f>D635</f>
        <v>Compras Menores</v>
      </c>
    </row>
    <row r="686" spans="1:10" ht="14.1" customHeight="1" thickBot="1" x14ac:dyDescent="0.3"/>
    <row r="687" spans="1:10" ht="33.75" customHeight="1" thickBot="1" x14ac:dyDescent="0.25">
      <c r="A687" s="59" t="s">
        <v>16383</v>
      </c>
      <c r="B687" s="59" t="s">
        <v>161</v>
      </c>
      <c r="C687" s="59" t="s">
        <v>11725</v>
      </c>
      <c r="D687" s="59" t="s">
        <v>14379</v>
      </c>
      <c r="E687" s="59" t="s">
        <v>10963</v>
      </c>
      <c r="F687" s="59" t="s">
        <v>11096</v>
      </c>
      <c r="G687" s="5"/>
      <c r="H687" s="5"/>
      <c r="I687" s="5"/>
      <c r="J687" s="5"/>
    </row>
    <row r="688" spans="1:10" ht="13.5" customHeight="1" thickBot="1" x14ac:dyDescent="0.25">
      <c r="A688" s="61" t="s">
        <v>18844</v>
      </c>
      <c r="B688" s="61" t="s">
        <v>18847</v>
      </c>
      <c r="C688" s="61" t="s">
        <v>17798</v>
      </c>
      <c r="D688" s="61" t="s">
        <v>17483</v>
      </c>
      <c r="E688" s="61" t="s">
        <v>8855</v>
      </c>
      <c r="F688" s="61"/>
      <c r="G688" s="5"/>
      <c r="H688" s="5"/>
      <c r="I688" s="5"/>
      <c r="J688" s="5"/>
    </row>
    <row r="689" spans="1:10" ht="14.1" customHeight="1" thickBot="1" x14ac:dyDescent="0.25">
      <c r="A689" s="78" t="s">
        <v>14829</v>
      </c>
      <c r="B689" s="62" t="s">
        <v>8529</v>
      </c>
      <c r="C689" s="71">
        <v>45108</v>
      </c>
      <c r="D689" s="78" t="s">
        <v>9386</v>
      </c>
      <c r="E689" s="62" t="s">
        <v>13094</v>
      </c>
      <c r="F689" s="61" t="s">
        <v>3080</v>
      </c>
      <c r="G689" s="5"/>
      <c r="H689" s="5"/>
      <c r="I689" s="5"/>
      <c r="J689" s="5"/>
    </row>
    <row r="690" spans="1:10" ht="14.1" customHeight="1" thickBot="1" x14ac:dyDescent="0.25">
      <c r="A690" s="79"/>
      <c r="B690" s="62" t="s">
        <v>1786</v>
      </c>
      <c r="C690" s="60">
        <f>IF(C689="","",IF(AND(MONTH(C689)&gt;=1,MONTH(C689)&lt;=3),1,IF(AND(MONTH(C689)&gt;=4,MONTH(C689)&lt;=6),2,IF(AND(MONTH(C689)&gt;=7,MONTH(C689)&lt;=9),3,4))))</f>
        <v>3</v>
      </c>
      <c r="D690" s="79"/>
      <c r="E690" s="62" t="s">
        <v>2417</v>
      </c>
      <c r="F690" s="61" t="s">
        <v>11113</v>
      </c>
      <c r="G690" s="5"/>
      <c r="H690" s="5"/>
      <c r="I690" s="5"/>
      <c r="J690" s="5"/>
    </row>
    <row r="691" spans="1:10" ht="14.1" customHeight="1" thickBot="1" x14ac:dyDescent="0.25">
      <c r="A691" s="79"/>
      <c r="B691" s="62" t="s">
        <v>12943</v>
      </c>
      <c r="C691" s="71">
        <v>45199</v>
      </c>
      <c r="D691" s="79"/>
      <c r="E691" s="62" t="s">
        <v>3073</v>
      </c>
      <c r="F691" s="61" t="s">
        <v>11113</v>
      </c>
      <c r="G691" s="5"/>
      <c r="H691" s="5"/>
      <c r="I691" s="5"/>
      <c r="J691" s="5"/>
    </row>
    <row r="692" spans="1:10" ht="14.1" customHeight="1" thickBot="1" x14ac:dyDescent="0.25">
      <c r="A692" s="79"/>
      <c r="B692" s="62" t="s">
        <v>1786</v>
      </c>
      <c r="C692" s="60">
        <f>IF(C691="","",IF(AND(MONTH(C691)&gt;=1,MONTH(C691)&lt;=3),1,IF(AND(MONTH(C691)&gt;=4,MONTH(C691)&lt;=6),2,IF(AND(MONTH(C691)&gt;=7,MONTH(C691)&lt;=9),3,4))))</f>
        <v>3</v>
      </c>
      <c r="D692" s="79"/>
      <c r="E692" s="62" t="s">
        <v>13193</v>
      </c>
      <c r="F692" s="61" t="s">
        <v>11113</v>
      </c>
      <c r="G692" s="5"/>
      <c r="H692" s="5"/>
      <c r="I692" s="5"/>
      <c r="J692" s="5"/>
    </row>
    <row r="693" spans="1:10" ht="14.1" customHeight="1" thickBot="1" x14ac:dyDescent="0.25">
      <c r="A693" s="5"/>
      <c r="B693" s="5"/>
      <c r="C693" s="5"/>
      <c r="D693" s="5"/>
      <c r="E693" s="5"/>
      <c r="F693" s="5"/>
      <c r="G693" s="5"/>
      <c r="H693" s="5"/>
      <c r="I693" s="5"/>
      <c r="J693" s="5"/>
    </row>
    <row r="694" spans="1:10" ht="14.1" customHeight="1" thickBot="1" x14ac:dyDescent="0.25">
      <c r="A694" s="67" t="s">
        <v>15736</v>
      </c>
      <c r="B694" s="67" t="s">
        <v>16147</v>
      </c>
      <c r="C694" s="67" t="s">
        <v>15642</v>
      </c>
      <c r="D694" s="67" t="s">
        <v>15252</v>
      </c>
      <c r="E694" s="67" t="s">
        <v>6933</v>
      </c>
      <c r="F694" s="67" t="s">
        <v>15281</v>
      </c>
      <c r="G694" s="5"/>
      <c r="H694" s="5"/>
      <c r="I694" s="5"/>
      <c r="J694" s="5"/>
    </row>
    <row r="695" spans="1:10" ht="14.1" customHeight="1" x14ac:dyDescent="0.2">
      <c r="A695" s="73">
        <v>44121708</v>
      </c>
      <c r="B695" s="64" t="str">
        <f t="shared" ref="B695:B725" ca="1" si="36">IFERROR(INDEX(UNSPSCDes,MATCH(INDIRECT(ADDRESS(ROW(),COLUMN()-1,4)),UNSPSCCode,0)),"")</f>
        <v>Marcadores</v>
      </c>
      <c r="C695" s="63" t="s">
        <v>16989</v>
      </c>
      <c r="D695" s="63">
        <v>54</v>
      </c>
      <c r="E695" s="66">
        <v>150</v>
      </c>
      <c r="F695" s="65">
        <f t="shared" ref="F695:F725" ca="1" si="37">INDIRECT(ADDRESS(ROW(),COLUMN()-2,4))*INDIRECT(ADDRESS(ROW(),COLUMN()-1,4))</f>
        <v>8100</v>
      </c>
      <c r="G695" s="5"/>
      <c r="H695" s="5"/>
      <c r="I695" s="5"/>
      <c r="J695" s="5"/>
    </row>
    <row r="696" spans="1:10" ht="13.5" customHeight="1" x14ac:dyDescent="0.2">
      <c r="A696" s="73">
        <v>44121716</v>
      </c>
      <c r="B696" s="64" t="str">
        <f t="shared" ca="1" si="36"/>
        <v>Resaltadores</v>
      </c>
      <c r="C696" s="63" t="s">
        <v>16989</v>
      </c>
      <c r="D696" s="63">
        <v>61</v>
      </c>
      <c r="E696" s="66">
        <v>400</v>
      </c>
      <c r="F696" s="65">
        <f t="shared" ca="1" si="37"/>
        <v>24400</v>
      </c>
      <c r="G696" s="5"/>
      <c r="H696" s="5"/>
      <c r="I696" s="5"/>
      <c r="J696" s="5"/>
    </row>
    <row r="697" spans="1:10" ht="13.5" customHeight="1" x14ac:dyDescent="0.2">
      <c r="A697" s="73">
        <v>44121605</v>
      </c>
      <c r="B697" s="64" t="str">
        <f t="shared" ca="1" si="36"/>
        <v>Dispensadores de cinta</v>
      </c>
      <c r="C697" s="63" t="s">
        <v>1449</v>
      </c>
      <c r="D697" s="63">
        <v>10</v>
      </c>
      <c r="E697" s="66">
        <v>600</v>
      </c>
      <c r="F697" s="65">
        <f t="shared" ca="1" si="37"/>
        <v>6000</v>
      </c>
      <c r="G697" s="5"/>
      <c r="H697" s="5"/>
      <c r="I697" s="5"/>
      <c r="J697" s="5"/>
    </row>
    <row r="698" spans="1:10" ht="13.5" customHeight="1" x14ac:dyDescent="0.2">
      <c r="A698" s="73">
        <v>44122107</v>
      </c>
      <c r="B698" s="64" t="str">
        <f t="shared" ca="1" si="36"/>
        <v>Grapas</v>
      </c>
      <c r="C698" s="63" t="s">
        <v>16989</v>
      </c>
      <c r="D698" s="63">
        <v>62</v>
      </c>
      <c r="E698" s="66">
        <v>50</v>
      </c>
      <c r="F698" s="65">
        <f t="shared" ca="1" si="37"/>
        <v>3100</v>
      </c>
      <c r="G698" s="5"/>
      <c r="H698" s="5"/>
      <c r="I698" s="5"/>
      <c r="J698" s="5"/>
    </row>
    <row r="699" spans="1:10" ht="13.5" customHeight="1" x14ac:dyDescent="0.2">
      <c r="A699" s="73">
        <v>44121613</v>
      </c>
      <c r="B699" s="64" t="str">
        <f t="shared" ca="1" si="36"/>
        <v>Removedores de grapas (saca ganchos)</v>
      </c>
      <c r="C699" s="63" t="s">
        <v>1449</v>
      </c>
      <c r="D699" s="63">
        <v>16</v>
      </c>
      <c r="E699" s="66">
        <v>40</v>
      </c>
      <c r="F699" s="65">
        <f t="shared" ca="1" si="37"/>
        <v>640</v>
      </c>
      <c r="G699" s="5"/>
      <c r="H699" s="5"/>
      <c r="I699" s="5"/>
      <c r="J699" s="5"/>
    </row>
    <row r="700" spans="1:10" ht="13.5" customHeight="1" x14ac:dyDescent="0.2">
      <c r="A700" s="73">
        <v>44121615</v>
      </c>
      <c r="B700" s="64" t="str">
        <f t="shared" ca="1" si="36"/>
        <v>Grapadoras</v>
      </c>
      <c r="C700" s="63" t="s">
        <v>1449</v>
      </c>
      <c r="D700" s="63">
        <v>12</v>
      </c>
      <c r="E700" s="66">
        <v>900</v>
      </c>
      <c r="F700" s="65">
        <f t="shared" ca="1" si="37"/>
        <v>10800</v>
      </c>
      <c r="G700" s="5"/>
      <c r="H700" s="5"/>
      <c r="I700" s="5"/>
      <c r="J700" s="5"/>
    </row>
    <row r="701" spans="1:10" ht="13.5" customHeight="1" x14ac:dyDescent="0.2">
      <c r="A701" s="73">
        <v>44121618</v>
      </c>
      <c r="B701" s="64" t="str">
        <f t="shared" ca="1" si="36"/>
        <v>Tijeras</v>
      </c>
      <c r="C701" s="63" t="s">
        <v>1449</v>
      </c>
      <c r="D701" s="63">
        <v>12</v>
      </c>
      <c r="E701" s="66">
        <v>60</v>
      </c>
      <c r="F701" s="65">
        <f t="shared" ca="1" si="37"/>
        <v>720</v>
      </c>
      <c r="G701" s="5"/>
      <c r="H701" s="5"/>
      <c r="I701" s="5"/>
      <c r="J701" s="5"/>
    </row>
    <row r="702" spans="1:10" ht="13.5" customHeight="1" x14ac:dyDescent="0.2">
      <c r="A702" s="73">
        <v>44122104</v>
      </c>
      <c r="B702" s="64" t="str">
        <f t="shared" ca="1" si="36"/>
        <v>Clips para papel</v>
      </c>
      <c r="C702" s="63" t="s">
        <v>1449</v>
      </c>
      <c r="D702" s="63">
        <v>101</v>
      </c>
      <c r="E702" s="66">
        <v>40</v>
      </c>
      <c r="F702" s="65">
        <f t="shared" ca="1" si="37"/>
        <v>4040</v>
      </c>
      <c r="G702" s="5"/>
      <c r="H702" s="5"/>
      <c r="I702" s="5"/>
      <c r="J702" s="5"/>
    </row>
    <row r="703" spans="1:10" ht="13.5" customHeight="1" x14ac:dyDescent="0.2">
      <c r="A703" s="73">
        <v>44122105</v>
      </c>
      <c r="B703" s="64" t="str">
        <f t="shared" ca="1" si="36"/>
        <v>Clips para carpetas o bulldog</v>
      </c>
      <c r="C703" s="63" t="s">
        <v>1449</v>
      </c>
      <c r="D703" s="63">
        <v>29</v>
      </c>
      <c r="E703" s="66">
        <v>70</v>
      </c>
      <c r="F703" s="65">
        <f t="shared" ca="1" si="37"/>
        <v>2030</v>
      </c>
      <c r="G703" s="5"/>
      <c r="H703" s="5"/>
      <c r="I703" s="5"/>
      <c r="J703" s="5"/>
    </row>
    <row r="704" spans="1:10" ht="13.5" customHeight="1" x14ac:dyDescent="0.2">
      <c r="A704" s="73">
        <v>44121628</v>
      </c>
      <c r="B704" s="64" t="str">
        <f t="shared" ca="1" si="36"/>
        <v>Contenedores o dispensadores de clips</v>
      </c>
      <c r="C704" s="63" t="s">
        <v>1449</v>
      </c>
      <c r="D704" s="63">
        <v>9</v>
      </c>
      <c r="E704" s="66">
        <v>80</v>
      </c>
      <c r="F704" s="65">
        <f t="shared" ca="1" si="37"/>
        <v>720</v>
      </c>
      <c r="G704" s="5"/>
      <c r="H704" s="5"/>
      <c r="I704" s="5"/>
      <c r="J704" s="5"/>
    </row>
    <row r="705" spans="1:10" ht="13.5" customHeight="1" x14ac:dyDescent="0.2">
      <c r="A705" s="73">
        <v>44121802</v>
      </c>
      <c r="B705" s="64" t="str">
        <f t="shared" ca="1" si="36"/>
        <v>Fluido de corrección</v>
      </c>
      <c r="C705" s="63" t="s">
        <v>1449</v>
      </c>
      <c r="D705" s="63">
        <v>43</v>
      </c>
      <c r="E705" s="66">
        <v>50</v>
      </c>
      <c r="F705" s="65">
        <f t="shared" ca="1" si="37"/>
        <v>2150</v>
      </c>
      <c r="G705" s="5"/>
      <c r="H705" s="5"/>
      <c r="I705" s="5"/>
      <c r="J705" s="5"/>
    </row>
    <row r="706" spans="1:10" ht="13.5" customHeight="1" x14ac:dyDescent="0.2">
      <c r="A706" s="73">
        <v>44122017</v>
      </c>
      <c r="B706" s="64" t="str">
        <f t="shared" ca="1" si="36"/>
        <v>Folders de colgar o accesorios</v>
      </c>
      <c r="C706" s="63" t="s">
        <v>16989</v>
      </c>
      <c r="D706" s="63">
        <v>8</v>
      </c>
      <c r="E706" s="66">
        <v>2500</v>
      </c>
      <c r="F706" s="65">
        <f t="shared" ca="1" si="37"/>
        <v>20000</v>
      </c>
      <c r="G706" s="5"/>
      <c r="H706" s="5"/>
      <c r="I706" s="5"/>
      <c r="J706" s="5"/>
    </row>
    <row r="707" spans="1:10" ht="13.5" customHeight="1" x14ac:dyDescent="0.2">
      <c r="A707" s="73">
        <v>44122011</v>
      </c>
      <c r="B707" s="64" t="str">
        <f t="shared" ca="1" si="36"/>
        <v>Folders</v>
      </c>
      <c r="C707" s="63" t="s">
        <v>16989</v>
      </c>
      <c r="D707" s="63">
        <v>32</v>
      </c>
      <c r="E707" s="66">
        <v>2000</v>
      </c>
      <c r="F707" s="65">
        <f t="shared" ca="1" si="37"/>
        <v>64000</v>
      </c>
      <c r="G707" s="5"/>
      <c r="H707" s="5"/>
      <c r="I707" s="5"/>
      <c r="J707" s="5"/>
    </row>
    <row r="708" spans="1:10" ht="13.5" customHeight="1" x14ac:dyDescent="0.2">
      <c r="A708" s="73">
        <v>44121706</v>
      </c>
      <c r="B708" s="64" t="str">
        <f t="shared" ca="1" si="36"/>
        <v>Lápices de madera</v>
      </c>
      <c r="C708" s="63" t="s">
        <v>16989</v>
      </c>
      <c r="D708" s="63">
        <v>131</v>
      </c>
      <c r="E708" s="66">
        <v>60</v>
      </c>
      <c r="F708" s="65">
        <f t="shared" ca="1" si="37"/>
        <v>7860</v>
      </c>
      <c r="G708" s="5"/>
      <c r="H708" s="5"/>
      <c r="I708" s="5"/>
      <c r="J708" s="5"/>
    </row>
    <row r="709" spans="1:10" ht="13.5" customHeight="1" x14ac:dyDescent="0.2">
      <c r="A709" s="73">
        <v>44121701</v>
      </c>
      <c r="B709" s="64" t="str">
        <f t="shared" ca="1" si="36"/>
        <v>Bolígrafos</v>
      </c>
      <c r="C709" s="63" t="s">
        <v>16989</v>
      </c>
      <c r="D709" s="63">
        <v>121</v>
      </c>
      <c r="E709" s="66">
        <v>50</v>
      </c>
      <c r="F709" s="65">
        <f t="shared" ca="1" si="37"/>
        <v>6050</v>
      </c>
      <c r="G709" s="5"/>
      <c r="H709" s="5"/>
      <c r="I709" s="5"/>
      <c r="J709" s="5"/>
    </row>
    <row r="710" spans="1:10" ht="13.5" customHeight="1" x14ac:dyDescent="0.2">
      <c r="A710" s="73">
        <v>44122018</v>
      </c>
      <c r="B710" s="64" t="str">
        <f t="shared" ca="1" si="36"/>
        <v>Insertos o pestañas para archivos</v>
      </c>
      <c r="C710" s="63" t="s">
        <v>16989</v>
      </c>
      <c r="D710" s="63">
        <v>17</v>
      </c>
      <c r="E710" s="66">
        <v>50</v>
      </c>
      <c r="F710" s="65">
        <f t="shared" ca="1" si="37"/>
        <v>850</v>
      </c>
      <c r="G710" s="5"/>
      <c r="H710" s="5"/>
      <c r="I710" s="5"/>
      <c r="J710" s="5"/>
    </row>
    <row r="711" spans="1:10" ht="13.5" customHeight="1" x14ac:dyDescent="0.2">
      <c r="A711" s="73">
        <v>44121503</v>
      </c>
      <c r="B711" s="64" t="str">
        <f t="shared" ca="1" si="36"/>
        <v>Sobres</v>
      </c>
      <c r="C711" s="63" t="s">
        <v>16989</v>
      </c>
      <c r="D711" s="63">
        <v>20</v>
      </c>
      <c r="E711" s="66">
        <v>500</v>
      </c>
      <c r="F711" s="65">
        <f t="shared" ca="1" si="37"/>
        <v>10000</v>
      </c>
      <c r="G711" s="5"/>
      <c r="H711" s="5"/>
      <c r="I711" s="5"/>
      <c r="J711" s="5"/>
    </row>
    <row r="712" spans="1:10" ht="13.5" customHeight="1" x14ac:dyDescent="0.2">
      <c r="A712" s="73">
        <v>44122003</v>
      </c>
      <c r="B712" s="64" t="str">
        <f t="shared" ca="1" si="36"/>
        <v>Carpetas</v>
      </c>
      <c r="C712" s="63" t="s">
        <v>16989</v>
      </c>
      <c r="D712" s="63">
        <v>98</v>
      </c>
      <c r="E712" s="66">
        <v>500</v>
      </c>
      <c r="F712" s="65">
        <f t="shared" ca="1" si="37"/>
        <v>49000</v>
      </c>
      <c r="G712" s="5"/>
      <c r="H712" s="5"/>
      <c r="I712" s="5"/>
      <c r="J712" s="5"/>
    </row>
    <row r="713" spans="1:10" ht="13.5" customHeight="1" x14ac:dyDescent="0.2">
      <c r="A713" s="73">
        <v>44121804</v>
      </c>
      <c r="B713" s="64" t="str">
        <f t="shared" ca="1" si="36"/>
        <v>Borradores</v>
      </c>
      <c r="C713" s="63" t="s">
        <v>1449</v>
      </c>
      <c r="D713" s="63">
        <v>37</v>
      </c>
      <c r="E713" s="66">
        <v>10</v>
      </c>
      <c r="F713" s="65">
        <f t="shared" ca="1" si="37"/>
        <v>370</v>
      </c>
      <c r="G713" s="5"/>
      <c r="H713" s="5"/>
      <c r="I713" s="5"/>
      <c r="J713" s="5"/>
    </row>
    <row r="714" spans="1:10" ht="13.5" customHeight="1" x14ac:dyDescent="0.2">
      <c r="A714" s="73">
        <v>44121611</v>
      </c>
      <c r="B714" s="64" t="str">
        <f t="shared" ca="1" si="36"/>
        <v>Punzones para papel u ojales</v>
      </c>
      <c r="C714" s="63" t="s">
        <v>16989</v>
      </c>
      <c r="D714" s="63">
        <v>2</v>
      </c>
      <c r="E714" s="66">
        <v>100</v>
      </c>
      <c r="F714" s="65">
        <f t="shared" ca="1" si="37"/>
        <v>200</v>
      </c>
      <c r="G714" s="5"/>
      <c r="H714" s="5"/>
      <c r="I714" s="5"/>
      <c r="J714" s="5"/>
    </row>
    <row r="715" spans="1:10" ht="13.5" customHeight="1" x14ac:dyDescent="0.2">
      <c r="A715" s="73">
        <v>44122101</v>
      </c>
      <c r="B715" s="64" t="str">
        <f t="shared" ca="1" si="36"/>
        <v>Cauchos</v>
      </c>
      <c r="C715" s="63" t="s">
        <v>16989</v>
      </c>
      <c r="D715" s="63">
        <v>33</v>
      </c>
      <c r="E715" s="66">
        <v>40</v>
      </c>
      <c r="F715" s="65">
        <f t="shared" ca="1" si="37"/>
        <v>1320</v>
      </c>
      <c r="G715" s="5"/>
      <c r="H715" s="5"/>
      <c r="I715" s="5"/>
      <c r="J715" s="5"/>
    </row>
    <row r="716" spans="1:10" ht="13.5" customHeight="1" x14ac:dyDescent="0.2">
      <c r="A716" s="73">
        <v>44122027</v>
      </c>
      <c r="B716" s="64" t="str">
        <f t="shared" ca="1" si="36"/>
        <v>Folders de archivo expandibles</v>
      </c>
      <c r="C716" s="63" t="s">
        <v>1449</v>
      </c>
      <c r="D716" s="63">
        <v>112</v>
      </c>
      <c r="E716" s="66">
        <v>300</v>
      </c>
      <c r="F716" s="65">
        <f t="shared" ca="1" si="37"/>
        <v>33600</v>
      </c>
      <c r="G716" s="5"/>
      <c r="H716" s="5"/>
      <c r="I716" s="5"/>
      <c r="J716" s="5"/>
    </row>
    <row r="717" spans="1:10" ht="13.5" customHeight="1" x14ac:dyDescent="0.2">
      <c r="A717" s="73">
        <v>31201610</v>
      </c>
      <c r="B717" s="64" t="str">
        <f t="shared" ca="1" si="36"/>
        <v>Pegamentos</v>
      </c>
      <c r="C717" s="63" t="s">
        <v>1449</v>
      </c>
      <c r="D717" s="63">
        <v>28</v>
      </c>
      <c r="E717" s="66">
        <v>300</v>
      </c>
      <c r="F717" s="65">
        <f t="shared" ca="1" si="37"/>
        <v>8400</v>
      </c>
      <c r="G717" s="5"/>
      <c r="H717" s="5"/>
      <c r="I717" s="5"/>
      <c r="J717" s="5"/>
    </row>
    <row r="718" spans="1:10" ht="13.5" customHeight="1" x14ac:dyDescent="0.2">
      <c r="A718" s="73">
        <v>31201512</v>
      </c>
      <c r="B718" s="64" t="str">
        <f t="shared" ca="1" si="36"/>
        <v>Cinta transparente</v>
      </c>
      <c r="C718" s="63" t="s">
        <v>1449</v>
      </c>
      <c r="D718" s="63">
        <v>44</v>
      </c>
      <c r="E718" s="66">
        <v>100</v>
      </c>
      <c r="F718" s="65">
        <f t="shared" ca="1" si="37"/>
        <v>4400</v>
      </c>
      <c r="G718" s="5"/>
      <c r="H718" s="5"/>
      <c r="I718" s="5"/>
      <c r="J718" s="5"/>
    </row>
    <row r="719" spans="1:10" ht="13.5" customHeight="1" x14ac:dyDescent="0.2">
      <c r="A719" s="73">
        <v>41111604</v>
      </c>
      <c r="B719" s="64" t="str">
        <f t="shared" ca="1" si="36"/>
        <v>Reglas</v>
      </c>
      <c r="C719" s="63" t="s">
        <v>16989</v>
      </c>
      <c r="D719" s="63">
        <v>11</v>
      </c>
      <c r="E719" s="66">
        <v>600</v>
      </c>
      <c r="F719" s="65">
        <f t="shared" ca="1" si="37"/>
        <v>6600</v>
      </c>
      <c r="G719" s="5"/>
      <c r="H719" s="5"/>
      <c r="I719" s="5"/>
      <c r="J719" s="5"/>
    </row>
    <row r="720" spans="1:10" ht="13.5" customHeight="1" x14ac:dyDescent="0.2">
      <c r="A720" s="73">
        <v>44122121</v>
      </c>
      <c r="B720" s="64" t="str">
        <f t="shared" ca="1" si="36"/>
        <v>Clips de pared o tablero</v>
      </c>
      <c r="C720" s="63" t="s">
        <v>4735</v>
      </c>
      <c r="D720" s="63">
        <v>18</v>
      </c>
      <c r="E720" s="66">
        <v>70</v>
      </c>
      <c r="F720" s="65">
        <f t="shared" ca="1" si="37"/>
        <v>1260</v>
      </c>
      <c r="G720" s="5"/>
      <c r="H720" s="5"/>
      <c r="I720" s="5"/>
      <c r="J720" s="5"/>
    </row>
    <row r="721" spans="1:10" ht="13.5" customHeight="1" x14ac:dyDescent="0.2">
      <c r="A721" s="73">
        <v>44111611</v>
      </c>
      <c r="B721" s="64" t="str">
        <f t="shared" ca="1" si="36"/>
        <v>Clips para billetes</v>
      </c>
      <c r="C721" s="63" t="s">
        <v>1449</v>
      </c>
      <c r="D721" s="63">
        <v>48</v>
      </c>
      <c r="E721" s="66">
        <v>100</v>
      </c>
      <c r="F721" s="65">
        <f t="shared" ca="1" si="37"/>
        <v>4800</v>
      </c>
      <c r="G721" s="5"/>
      <c r="H721" s="5"/>
      <c r="I721" s="5"/>
      <c r="J721" s="5"/>
    </row>
    <row r="722" spans="1:10" ht="13.5" customHeight="1" x14ac:dyDescent="0.2">
      <c r="A722" s="73">
        <v>14111530</v>
      </c>
      <c r="B722" s="64" t="str">
        <f t="shared" ca="1" si="36"/>
        <v>Papel de notas autoadhesivas</v>
      </c>
      <c r="C722" s="63" t="s">
        <v>8726</v>
      </c>
      <c r="D722" s="63">
        <v>107</v>
      </c>
      <c r="E722" s="66">
        <v>200</v>
      </c>
      <c r="F722" s="65">
        <f t="shared" ca="1" si="37"/>
        <v>21400</v>
      </c>
      <c r="G722" s="5"/>
      <c r="H722" s="5"/>
      <c r="I722" s="5"/>
      <c r="J722" s="5"/>
    </row>
    <row r="723" spans="1:10" ht="13.5" customHeight="1" x14ac:dyDescent="0.2">
      <c r="A723" s="73">
        <v>14111515</v>
      </c>
      <c r="B723" s="64" t="str">
        <f t="shared" ca="1" si="36"/>
        <v>Papel para sumadora o máquina registradora</v>
      </c>
      <c r="C723" s="63" t="s">
        <v>1327</v>
      </c>
      <c r="D723" s="63">
        <v>54</v>
      </c>
      <c r="E723" s="66">
        <v>500</v>
      </c>
      <c r="F723" s="65">
        <f t="shared" ca="1" si="37"/>
        <v>27000</v>
      </c>
      <c r="G723" s="5"/>
      <c r="H723" s="5"/>
      <c r="I723" s="5"/>
      <c r="J723" s="5"/>
    </row>
    <row r="724" spans="1:10" ht="13.5" customHeight="1" x14ac:dyDescent="0.2">
      <c r="A724" s="73">
        <v>14111507</v>
      </c>
      <c r="B724" s="64" t="str">
        <f t="shared" ca="1" si="36"/>
        <v>Papel para impresora o fotocopiadora</v>
      </c>
      <c r="C724" s="63" t="s">
        <v>4735</v>
      </c>
      <c r="D724" s="63">
        <v>163</v>
      </c>
      <c r="E724" s="66">
        <v>300</v>
      </c>
      <c r="F724" s="65">
        <f t="shared" ca="1" si="37"/>
        <v>48900</v>
      </c>
      <c r="G724" s="5"/>
      <c r="H724" s="5"/>
      <c r="I724" s="5"/>
      <c r="J724" s="5"/>
    </row>
    <row r="725" spans="1:10" ht="13.5" customHeight="1" x14ac:dyDescent="0.2">
      <c r="A725" s="73">
        <v>14111526</v>
      </c>
      <c r="B725" s="64" t="str">
        <f t="shared" ca="1" si="36"/>
        <v>Papel libretas o libros de mensajes telefónicos</v>
      </c>
      <c r="C725" s="63" t="s">
        <v>4735</v>
      </c>
      <c r="D725" s="63">
        <v>22</v>
      </c>
      <c r="E725" s="66">
        <v>350</v>
      </c>
      <c r="F725" s="65">
        <f t="shared" ca="1" si="37"/>
        <v>7700</v>
      </c>
      <c r="G725" s="5"/>
      <c r="H725" s="5"/>
      <c r="I725" s="5"/>
      <c r="J725" s="5"/>
    </row>
    <row r="726" spans="1:10" ht="13.5" customHeight="1" x14ac:dyDescent="0.2">
      <c r="A726" s="73">
        <v>14111514</v>
      </c>
      <c r="B726" s="64" t="str">
        <f t="shared" ref="B726:B739" ca="1" si="38">IFERROR(INDEX(UNSPSCDes,MATCH(INDIRECT(ADDRESS(ROW(),COLUMN()-1,4)),UNSPSCCode,0)),"")</f>
        <v>Blocs o cuadernos de papel</v>
      </c>
      <c r="C726" s="63" t="s">
        <v>1449</v>
      </c>
      <c r="D726" s="63">
        <v>46</v>
      </c>
      <c r="E726" s="66">
        <v>1000</v>
      </c>
      <c r="F726" s="65">
        <f t="shared" ref="F726:F739" ca="1" si="39">INDIRECT(ADDRESS(ROW(),COLUMN()-2,4))*INDIRECT(ADDRESS(ROW(),COLUMN()-1,4))</f>
        <v>46000</v>
      </c>
      <c r="G726" s="5"/>
      <c r="H726" s="5"/>
      <c r="I726" s="5"/>
      <c r="J726" s="5"/>
    </row>
    <row r="727" spans="1:10" ht="13.5" customHeight="1" x14ac:dyDescent="0.2">
      <c r="A727" s="73">
        <v>14111537</v>
      </c>
      <c r="B727" s="64" t="str">
        <f t="shared" ca="1" si="38"/>
        <v>Etiquetas de papel</v>
      </c>
      <c r="C727" s="63" t="s">
        <v>8726</v>
      </c>
      <c r="D727" s="63">
        <v>16</v>
      </c>
      <c r="E727" s="66">
        <v>300</v>
      </c>
      <c r="F727" s="65">
        <f t="shared" ca="1" si="39"/>
        <v>4800</v>
      </c>
      <c r="G727" s="5"/>
      <c r="H727" s="5"/>
      <c r="I727" s="5"/>
      <c r="J727" s="5"/>
    </row>
    <row r="728" spans="1:10" ht="13.5" customHeight="1" x14ac:dyDescent="0.2">
      <c r="A728" s="73">
        <v>14111813</v>
      </c>
      <c r="B728" s="64" t="str">
        <f t="shared" ca="1" si="38"/>
        <v>Formatos o libros de correspondencia</v>
      </c>
      <c r="C728" s="63" t="s">
        <v>1449</v>
      </c>
      <c r="D728" s="63">
        <v>7</v>
      </c>
      <c r="E728" s="66">
        <v>100</v>
      </c>
      <c r="F728" s="65">
        <f t="shared" ca="1" si="39"/>
        <v>700</v>
      </c>
      <c r="G728" s="5"/>
      <c r="H728" s="5"/>
      <c r="I728" s="5"/>
      <c r="J728" s="5"/>
    </row>
    <row r="729" spans="1:10" ht="13.5" customHeight="1" x14ac:dyDescent="0.2">
      <c r="A729" s="73">
        <v>14111610</v>
      </c>
      <c r="B729" s="64" t="str">
        <f t="shared" ca="1" si="38"/>
        <v>Papel de construcción</v>
      </c>
      <c r="C729" s="63" t="s">
        <v>16989</v>
      </c>
      <c r="D729" s="63">
        <v>13</v>
      </c>
      <c r="E729" s="66">
        <v>100</v>
      </c>
      <c r="F729" s="65">
        <f t="shared" ca="1" si="39"/>
        <v>1300</v>
      </c>
      <c r="G729" s="5"/>
      <c r="H729" s="5"/>
      <c r="I729" s="5"/>
      <c r="J729" s="5"/>
    </row>
    <row r="730" spans="1:10" ht="13.5" customHeight="1" x14ac:dyDescent="0.2">
      <c r="A730" s="73">
        <v>14111519</v>
      </c>
      <c r="B730" s="64" t="str">
        <f t="shared" ca="1" si="38"/>
        <v>Papeles cartulina</v>
      </c>
      <c r="C730" s="63" t="s">
        <v>16989</v>
      </c>
      <c r="D730" s="63">
        <v>42</v>
      </c>
      <c r="E730" s="66">
        <v>800</v>
      </c>
      <c r="F730" s="65">
        <f t="shared" ca="1" si="39"/>
        <v>33600</v>
      </c>
      <c r="G730" s="5"/>
      <c r="H730" s="5"/>
      <c r="I730" s="5"/>
      <c r="J730" s="5"/>
    </row>
    <row r="731" spans="1:10" ht="13.5" customHeight="1" x14ac:dyDescent="0.2">
      <c r="A731" s="73">
        <v>14111523</v>
      </c>
      <c r="B731" s="64" t="str">
        <f t="shared" ca="1" si="38"/>
        <v>Papel calcante</v>
      </c>
      <c r="C731" s="63" t="s">
        <v>1449</v>
      </c>
      <c r="D731" s="63">
        <v>4</v>
      </c>
      <c r="E731" s="66">
        <v>100</v>
      </c>
      <c r="F731" s="65">
        <f t="shared" ca="1" si="39"/>
        <v>400</v>
      </c>
      <c r="G731" s="5"/>
      <c r="H731" s="5"/>
      <c r="I731" s="5"/>
      <c r="J731" s="5"/>
    </row>
    <row r="732" spans="1:10" ht="13.5" customHeight="1" x14ac:dyDescent="0.2">
      <c r="A732" s="73">
        <v>55121804</v>
      </c>
      <c r="B732" s="64" t="str">
        <f t="shared" ca="1" si="38"/>
        <v>Gafetes o porta gafetes</v>
      </c>
      <c r="C732" s="63" t="s">
        <v>1449</v>
      </c>
      <c r="D732" s="63">
        <v>177</v>
      </c>
      <c r="E732" s="66">
        <v>2500</v>
      </c>
      <c r="F732" s="65">
        <f t="shared" ca="1" si="39"/>
        <v>442500</v>
      </c>
      <c r="G732" s="5"/>
      <c r="H732" s="5"/>
      <c r="I732" s="5"/>
      <c r="J732" s="5"/>
    </row>
    <row r="733" spans="1:10" ht="13.5" customHeight="1" x14ac:dyDescent="0.2">
      <c r="A733" s="73">
        <v>44111612</v>
      </c>
      <c r="B733" s="64" t="str">
        <f t="shared" ca="1" si="38"/>
        <v>Sellos para bolsas de monedas</v>
      </c>
      <c r="C733" s="63" t="s">
        <v>1449</v>
      </c>
      <c r="D733" s="63">
        <v>1</v>
      </c>
      <c r="E733" s="66">
        <v>2500</v>
      </c>
      <c r="F733" s="65">
        <f t="shared" ca="1" si="39"/>
        <v>2500</v>
      </c>
      <c r="G733" s="5"/>
      <c r="H733" s="5"/>
      <c r="I733" s="5"/>
      <c r="J733" s="5"/>
    </row>
    <row r="734" spans="1:10" ht="13.5" customHeight="1" x14ac:dyDescent="0.2">
      <c r="A734" s="73">
        <v>44122110</v>
      </c>
      <c r="B734" s="64" t="str">
        <f t="shared" ca="1" si="38"/>
        <v>Monturas adhesivas</v>
      </c>
      <c r="C734" s="63" t="s">
        <v>1449</v>
      </c>
      <c r="D734" s="63">
        <v>8</v>
      </c>
      <c r="E734" s="66">
        <v>50</v>
      </c>
      <c r="F734" s="65">
        <f t="shared" ca="1" si="39"/>
        <v>400</v>
      </c>
      <c r="G734" s="5"/>
      <c r="H734" s="5"/>
      <c r="I734" s="5"/>
      <c r="J734" s="5"/>
    </row>
    <row r="735" spans="1:10" ht="13.5" customHeight="1" x14ac:dyDescent="0.2">
      <c r="A735" s="73">
        <v>52161537</v>
      </c>
      <c r="B735" s="64" t="str">
        <f t="shared" ca="1" si="38"/>
        <v>Borradores magnéticos de almacenamiento de medios</v>
      </c>
      <c r="C735" s="63" t="s">
        <v>1449</v>
      </c>
      <c r="D735" s="63">
        <v>4</v>
      </c>
      <c r="E735" s="66">
        <v>1000</v>
      </c>
      <c r="F735" s="65">
        <f t="shared" ca="1" si="39"/>
        <v>4000</v>
      </c>
      <c r="G735" s="5"/>
      <c r="H735" s="5"/>
      <c r="I735" s="5"/>
      <c r="J735" s="5"/>
    </row>
    <row r="736" spans="1:10" ht="13.5" customHeight="1" x14ac:dyDescent="0.2">
      <c r="A736" s="73">
        <v>55121617</v>
      </c>
      <c r="B736" s="64" t="str">
        <f t="shared" ca="1" si="38"/>
        <v>Protectores de etiquetas</v>
      </c>
      <c r="C736" s="63" t="s">
        <v>1449</v>
      </c>
      <c r="D736" s="63">
        <v>6</v>
      </c>
      <c r="E736" s="66">
        <v>200</v>
      </c>
      <c r="F736" s="65">
        <f t="shared" ca="1" si="39"/>
        <v>1200</v>
      </c>
      <c r="G736" s="5"/>
      <c r="H736" s="5"/>
      <c r="I736" s="5"/>
      <c r="J736" s="5"/>
    </row>
    <row r="737" spans="1:10" ht="13.5" customHeight="1" x14ac:dyDescent="0.2">
      <c r="A737" s="73">
        <v>60121537</v>
      </c>
      <c r="B737" s="64" t="str">
        <f t="shared" ca="1" si="38"/>
        <v>Plumillas o sus accesorios</v>
      </c>
      <c r="C737" s="63" t="s">
        <v>1449</v>
      </c>
      <c r="D737" s="63">
        <v>3</v>
      </c>
      <c r="E737" s="66">
        <v>150</v>
      </c>
      <c r="F737" s="65">
        <f t="shared" ca="1" si="39"/>
        <v>450</v>
      </c>
      <c r="G737" s="5"/>
      <c r="H737" s="5"/>
      <c r="I737" s="5"/>
      <c r="J737" s="5"/>
    </row>
    <row r="738" spans="1:10" ht="13.5" customHeight="1" x14ac:dyDescent="0.2">
      <c r="A738" s="73">
        <v>44122008</v>
      </c>
      <c r="B738" s="64" t="str">
        <f t="shared" ca="1" si="38"/>
        <v>Índices de fichas</v>
      </c>
      <c r="C738" s="63" t="s">
        <v>1449</v>
      </c>
      <c r="D738" s="63">
        <v>6</v>
      </c>
      <c r="E738" s="66">
        <v>100</v>
      </c>
      <c r="F738" s="65">
        <f t="shared" ca="1" si="39"/>
        <v>600</v>
      </c>
      <c r="G738" s="5"/>
      <c r="H738" s="5"/>
      <c r="I738" s="5"/>
      <c r="J738" s="5"/>
    </row>
    <row r="739" spans="1:10" ht="13.5" customHeight="1" x14ac:dyDescent="0.2">
      <c r="A739" s="73">
        <v>44122118</v>
      </c>
      <c r="B739" s="64" t="str">
        <f t="shared" ca="1" si="38"/>
        <v>Sujetadores de pinza</v>
      </c>
      <c r="C739" s="63" t="s">
        <v>1449</v>
      </c>
      <c r="D739" s="63">
        <v>30</v>
      </c>
      <c r="E739" s="66">
        <v>100</v>
      </c>
      <c r="F739" s="65">
        <f t="shared" ca="1" si="39"/>
        <v>3000</v>
      </c>
      <c r="G739" s="5"/>
      <c r="H739" s="5"/>
      <c r="I739" s="5"/>
      <c r="J739" s="5"/>
    </row>
    <row r="740" spans="1:10" ht="14.1" customHeight="1" x14ac:dyDescent="0.2">
      <c r="A740" s="5"/>
      <c r="B740" s="5"/>
      <c r="C740" s="5"/>
      <c r="D740" s="5"/>
      <c r="E740" s="68" t="s">
        <v>12551</v>
      </c>
      <c r="F740" s="69">
        <f ca="1">SUM(Table337[MONTO TOTAL ESTIMADO])</f>
        <v>927860</v>
      </c>
      <c r="G740" s="5"/>
      <c r="H740" s="5" t="str">
        <f>C688</f>
        <v>Bienes</v>
      </c>
      <c r="I740" s="5" t="str">
        <f>E688</f>
        <v>Sí</v>
      </c>
      <c r="J740" s="5" t="str">
        <f>D688</f>
        <v>Compras Menores</v>
      </c>
    </row>
    <row r="741" spans="1:10" ht="14.1" customHeight="1" thickBot="1" x14ac:dyDescent="0.3"/>
    <row r="742" spans="1:10" ht="33.75" customHeight="1" thickBot="1" x14ac:dyDescent="0.25">
      <c r="A742" s="59" t="s">
        <v>16383</v>
      </c>
      <c r="B742" s="59" t="s">
        <v>161</v>
      </c>
      <c r="C742" s="59" t="s">
        <v>11725</v>
      </c>
      <c r="D742" s="59" t="s">
        <v>14379</v>
      </c>
      <c r="E742" s="59" t="s">
        <v>10963</v>
      </c>
      <c r="F742" s="59" t="s">
        <v>11096</v>
      </c>
      <c r="G742" s="5"/>
      <c r="H742" s="5"/>
      <c r="I742" s="5"/>
      <c r="J742" s="5"/>
    </row>
    <row r="743" spans="1:10" ht="13.5" customHeight="1" thickBot="1" x14ac:dyDescent="0.25">
      <c r="A743" s="61" t="s">
        <v>18844</v>
      </c>
      <c r="B743" s="61" t="s">
        <v>18847</v>
      </c>
      <c r="C743" s="61" t="s">
        <v>17798</v>
      </c>
      <c r="D743" s="61" t="s">
        <v>17483</v>
      </c>
      <c r="E743" s="61" t="s">
        <v>8855</v>
      </c>
      <c r="F743" s="61"/>
      <c r="G743" s="5"/>
      <c r="H743" s="5"/>
      <c r="I743" s="5"/>
      <c r="J743" s="5"/>
    </row>
    <row r="744" spans="1:10" ht="14.1" customHeight="1" thickBot="1" x14ac:dyDescent="0.25">
      <c r="A744" s="78" t="s">
        <v>14829</v>
      </c>
      <c r="B744" s="62" t="s">
        <v>8529</v>
      </c>
      <c r="C744" s="71">
        <v>45200</v>
      </c>
      <c r="D744" s="78" t="s">
        <v>9386</v>
      </c>
      <c r="E744" s="62" t="s">
        <v>13094</v>
      </c>
      <c r="F744" s="61" t="s">
        <v>3080</v>
      </c>
      <c r="G744" s="5"/>
      <c r="H744" s="5"/>
      <c r="I744" s="5"/>
      <c r="J744" s="5"/>
    </row>
    <row r="745" spans="1:10" ht="14.1" customHeight="1" thickBot="1" x14ac:dyDescent="0.25">
      <c r="A745" s="79"/>
      <c r="B745" s="62" t="s">
        <v>1786</v>
      </c>
      <c r="C745" s="60">
        <f>IF(C744="","",IF(AND(MONTH(C744)&gt;=1,MONTH(C744)&lt;=3),1,IF(AND(MONTH(C744)&gt;=4,MONTH(C744)&lt;=6),2,IF(AND(MONTH(C744)&gt;=7,MONTH(C744)&lt;=9),3,4))))</f>
        <v>4</v>
      </c>
      <c r="D745" s="79"/>
      <c r="E745" s="62" t="s">
        <v>2417</v>
      </c>
      <c r="F745" s="61" t="s">
        <v>11113</v>
      </c>
      <c r="G745" s="5"/>
      <c r="H745" s="5"/>
      <c r="I745" s="5"/>
      <c r="J745" s="5"/>
    </row>
    <row r="746" spans="1:10" ht="14.1" customHeight="1" thickBot="1" x14ac:dyDescent="0.25">
      <c r="A746" s="79"/>
      <c r="B746" s="62" t="s">
        <v>12943</v>
      </c>
      <c r="C746" s="71">
        <v>45291</v>
      </c>
      <c r="D746" s="79"/>
      <c r="E746" s="62" t="s">
        <v>3073</v>
      </c>
      <c r="F746" s="61" t="s">
        <v>11113</v>
      </c>
      <c r="G746" s="5"/>
      <c r="H746" s="5"/>
      <c r="I746" s="5"/>
      <c r="J746" s="5"/>
    </row>
    <row r="747" spans="1:10" ht="14.1" customHeight="1" thickBot="1" x14ac:dyDescent="0.25">
      <c r="A747" s="79"/>
      <c r="B747" s="62" t="s">
        <v>1786</v>
      </c>
      <c r="C747" s="60">
        <f>IF(C746="","",IF(AND(MONTH(C746)&gt;=1,MONTH(C746)&lt;=3),1,IF(AND(MONTH(C746)&gt;=4,MONTH(C746)&lt;=6),2,IF(AND(MONTH(C746)&gt;=7,MONTH(C746)&lt;=9),3,4))))</f>
        <v>4</v>
      </c>
      <c r="D747" s="79"/>
      <c r="E747" s="62" t="s">
        <v>13193</v>
      </c>
      <c r="F747" s="61" t="s">
        <v>11113</v>
      </c>
      <c r="G747" s="5"/>
      <c r="H747" s="5"/>
      <c r="I747" s="5"/>
      <c r="J747" s="5"/>
    </row>
    <row r="748" spans="1:10" ht="14.1" customHeight="1" thickBot="1" x14ac:dyDescent="0.25">
      <c r="A748" s="5"/>
      <c r="B748" s="5"/>
      <c r="C748" s="5"/>
      <c r="D748" s="5"/>
      <c r="E748" s="5"/>
      <c r="F748" s="5"/>
      <c r="G748" s="5"/>
      <c r="H748" s="5"/>
      <c r="I748" s="5"/>
      <c r="J748" s="5"/>
    </row>
    <row r="749" spans="1:10" ht="14.1" customHeight="1" thickBot="1" x14ac:dyDescent="0.25">
      <c r="A749" s="67" t="s">
        <v>15736</v>
      </c>
      <c r="B749" s="67" t="s">
        <v>16147</v>
      </c>
      <c r="C749" s="67" t="s">
        <v>15642</v>
      </c>
      <c r="D749" s="67" t="s">
        <v>15252</v>
      </c>
      <c r="E749" s="67" t="s">
        <v>6933</v>
      </c>
      <c r="F749" s="67" t="s">
        <v>15281</v>
      </c>
      <c r="G749" s="5"/>
      <c r="H749" s="5"/>
      <c r="I749" s="5"/>
      <c r="J749" s="5"/>
    </row>
    <row r="750" spans="1:10" ht="14.1" customHeight="1" x14ac:dyDescent="0.2">
      <c r="A750" s="73">
        <v>44121708</v>
      </c>
      <c r="B750" s="64" t="str">
        <f t="shared" ref="B750:B791" ca="1" si="40">IFERROR(INDEX(UNSPSCDes,MATCH(INDIRECT(ADDRESS(ROW(),COLUMN()-1,4)),UNSPSCCode,0)),"")</f>
        <v>Marcadores</v>
      </c>
      <c r="C750" s="63" t="s">
        <v>16989</v>
      </c>
      <c r="D750" s="63">
        <v>52</v>
      </c>
      <c r="E750" s="66">
        <v>150</v>
      </c>
      <c r="F750" s="65">
        <f t="shared" ref="F750:F791" ca="1" si="41">INDIRECT(ADDRESS(ROW(),COLUMN()-2,4))*INDIRECT(ADDRESS(ROW(),COLUMN()-1,4))</f>
        <v>7800</v>
      </c>
      <c r="G750" s="5"/>
      <c r="H750" s="5"/>
      <c r="I750" s="5"/>
      <c r="J750" s="5"/>
    </row>
    <row r="751" spans="1:10" ht="13.5" customHeight="1" x14ac:dyDescent="0.2">
      <c r="A751" s="73">
        <v>44121716</v>
      </c>
      <c r="B751" s="64" t="str">
        <f t="shared" ca="1" si="40"/>
        <v>Resaltadores</v>
      </c>
      <c r="C751" s="63" t="s">
        <v>16989</v>
      </c>
      <c r="D751" s="63">
        <v>59</v>
      </c>
      <c r="E751" s="66">
        <v>400</v>
      </c>
      <c r="F751" s="65">
        <f t="shared" ca="1" si="41"/>
        <v>23600</v>
      </c>
      <c r="G751" s="5"/>
      <c r="H751" s="5"/>
      <c r="I751" s="5"/>
      <c r="J751" s="5"/>
    </row>
    <row r="752" spans="1:10" ht="13.5" customHeight="1" x14ac:dyDescent="0.2">
      <c r="A752" s="73">
        <v>44121605</v>
      </c>
      <c r="B752" s="64" t="str">
        <f t="shared" ca="1" si="40"/>
        <v>Dispensadores de cinta</v>
      </c>
      <c r="C752" s="63" t="s">
        <v>1449</v>
      </c>
      <c r="D752" s="63">
        <v>6</v>
      </c>
      <c r="E752" s="66">
        <v>600</v>
      </c>
      <c r="F752" s="65">
        <f t="shared" ca="1" si="41"/>
        <v>3600</v>
      </c>
      <c r="G752" s="5"/>
      <c r="H752" s="5"/>
      <c r="I752" s="5"/>
      <c r="J752" s="5"/>
    </row>
    <row r="753" spans="1:10" ht="13.5" customHeight="1" x14ac:dyDescent="0.2">
      <c r="A753" s="73">
        <v>44122107</v>
      </c>
      <c r="B753" s="64" t="str">
        <f t="shared" ca="1" si="40"/>
        <v>Grapas</v>
      </c>
      <c r="C753" s="63" t="s">
        <v>16989</v>
      </c>
      <c r="D753" s="63">
        <v>50</v>
      </c>
      <c r="E753" s="66">
        <v>50</v>
      </c>
      <c r="F753" s="65">
        <f t="shared" ca="1" si="41"/>
        <v>2500</v>
      </c>
      <c r="G753" s="5"/>
      <c r="H753" s="5"/>
      <c r="I753" s="5"/>
      <c r="J753" s="5"/>
    </row>
    <row r="754" spans="1:10" ht="13.5" customHeight="1" x14ac:dyDescent="0.2">
      <c r="A754" s="73">
        <v>44121613</v>
      </c>
      <c r="B754" s="64" t="str">
        <f t="shared" ca="1" si="40"/>
        <v>Removedores de grapas (saca ganchos)</v>
      </c>
      <c r="C754" s="63" t="s">
        <v>1449</v>
      </c>
      <c r="D754" s="63">
        <v>7</v>
      </c>
      <c r="E754" s="66">
        <v>40</v>
      </c>
      <c r="F754" s="65">
        <f t="shared" ca="1" si="41"/>
        <v>280</v>
      </c>
      <c r="G754" s="5"/>
      <c r="H754" s="5"/>
      <c r="I754" s="5"/>
      <c r="J754" s="5"/>
    </row>
    <row r="755" spans="1:10" ht="13.5" customHeight="1" x14ac:dyDescent="0.2">
      <c r="A755" s="73">
        <v>44121615</v>
      </c>
      <c r="B755" s="64" t="str">
        <f t="shared" ca="1" si="40"/>
        <v>Grapadoras</v>
      </c>
      <c r="C755" s="63" t="s">
        <v>1449</v>
      </c>
      <c r="D755" s="63">
        <v>10</v>
      </c>
      <c r="E755" s="66">
        <v>900</v>
      </c>
      <c r="F755" s="65">
        <f t="shared" ca="1" si="41"/>
        <v>9000</v>
      </c>
      <c r="G755" s="5"/>
      <c r="H755" s="5"/>
      <c r="I755" s="5"/>
      <c r="J755" s="5"/>
    </row>
    <row r="756" spans="1:10" ht="13.5" customHeight="1" x14ac:dyDescent="0.2">
      <c r="A756" s="73">
        <v>44121618</v>
      </c>
      <c r="B756" s="64" t="str">
        <f t="shared" ca="1" si="40"/>
        <v>Tijeras</v>
      </c>
      <c r="C756" s="63" t="s">
        <v>1449</v>
      </c>
      <c r="D756" s="63">
        <v>7</v>
      </c>
      <c r="E756" s="66">
        <v>60</v>
      </c>
      <c r="F756" s="65">
        <f t="shared" ca="1" si="41"/>
        <v>420</v>
      </c>
      <c r="G756" s="5"/>
      <c r="H756" s="5"/>
      <c r="I756" s="5"/>
      <c r="J756" s="5"/>
    </row>
    <row r="757" spans="1:10" ht="13.5" customHeight="1" x14ac:dyDescent="0.2">
      <c r="A757" s="73">
        <v>44122104</v>
      </c>
      <c r="B757" s="64" t="str">
        <f t="shared" ca="1" si="40"/>
        <v>Clips para papel</v>
      </c>
      <c r="C757" s="63" t="s">
        <v>1449</v>
      </c>
      <c r="D757" s="63">
        <v>49</v>
      </c>
      <c r="E757" s="66">
        <v>40</v>
      </c>
      <c r="F757" s="65">
        <f t="shared" ca="1" si="41"/>
        <v>1960</v>
      </c>
      <c r="G757" s="5"/>
      <c r="H757" s="5"/>
      <c r="I757" s="5"/>
      <c r="J757" s="5"/>
    </row>
    <row r="758" spans="1:10" ht="13.5" customHeight="1" x14ac:dyDescent="0.2">
      <c r="A758" s="73">
        <v>44122105</v>
      </c>
      <c r="B758" s="64" t="str">
        <f t="shared" ca="1" si="40"/>
        <v>Clips para carpetas o bulldog</v>
      </c>
      <c r="C758" s="63" t="s">
        <v>1449</v>
      </c>
      <c r="D758" s="63">
        <v>58</v>
      </c>
      <c r="E758" s="66">
        <v>70</v>
      </c>
      <c r="F758" s="65">
        <f t="shared" ca="1" si="41"/>
        <v>4060</v>
      </c>
      <c r="G758" s="5"/>
      <c r="H758" s="5"/>
      <c r="I758" s="5"/>
      <c r="J758" s="5"/>
    </row>
    <row r="759" spans="1:10" ht="13.5" customHeight="1" x14ac:dyDescent="0.2">
      <c r="A759" s="73">
        <v>44121628</v>
      </c>
      <c r="B759" s="64" t="str">
        <f t="shared" ca="1" si="40"/>
        <v>Contenedores o dispensadores de clips</v>
      </c>
      <c r="C759" s="63" t="s">
        <v>1449</v>
      </c>
      <c r="D759" s="63">
        <v>6</v>
      </c>
      <c r="E759" s="66">
        <v>80</v>
      </c>
      <c r="F759" s="65">
        <f t="shared" ca="1" si="41"/>
        <v>480</v>
      </c>
      <c r="G759" s="5"/>
      <c r="H759" s="5"/>
      <c r="I759" s="5"/>
      <c r="J759" s="5"/>
    </row>
    <row r="760" spans="1:10" ht="13.5" customHeight="1" x14ac:dyDescent="0.2">
      <c r="A760" s="73">
        <v>44121802</v>
      </c>
      <c r="B760" s="64" t="str">
        <f t="shared" ca="1" si="40"/>
        <v>Fluido de corrección</v>
      </c>
      <c r="C760" s="63" t="s">
        <v>1449</v>
      </c>
      <c r="D760" s="63">
        <v>30</v>
      </c>
      <c r="E760" s="66">
        <v>50</v>
      </c>
      <c r="F760" s="65">
        <f t="shared" ca="1" si="41"/>
        <v>1500</v>
      </c>
      <c r="G760" s="5"/>
      <c r="H760" s="5"/>
      <c r="I760" s="5"/>
      <c r="J760" s="5"/>
    </row>
    <row r="761" spans="1:10" ht="13.5" customHeight="1" x14ac:dyDescent="0.2">
      <c r="A761" s="73">
        <v>44122017</v>
      </c>
      <c r="B761" s="64" t="str">
        <f t="shared" ca="1" si="40"/>
        <v>Folders de colgar o accesorios</v>
      </c>
      <c r="C761" s="63" t="s">
        <v>16989</v>
      </c>
      <c r="D761" s="63">
        <v>7</v>
      </c>
      <c r="E761" s="66">
        <v>2500</v>
      </c>
      <c r="F761" s="65">
        <f t="shared" ca="1" si="41"/>
        <v>17500</v>
      </c>
      <c r="G761" s="5"/>
      <c r="H761" s="5"/>
      <c r="I761" s="5"/>
      <c r="J761" s="5"/>
    </row>
    <row r="762" spans="1:10" ht="13.5" customHeight="1" x14ac:dyDescent="0.2">
      <c r="A762" s="73">
        <v>44122011</v>
      </c>
      <c r="B762" s="64" t="str">
        <f t="shared" ca="1" si="40"/>
        <v>Folders</v>
      </c>
      <c r="C762" s="63" t="s">
        <v>16989</v>
      </c>
      <c r="D762" s="63">
        <v>25</v>
      </c>
      <c r="E762" s="66">
        <v>2000</v>
      </c>
      <c r="F762" s="65">
        <f t="shared" ca="1" si="41"/>
        <v>50000</v>
      </c>
      <c r="G762" s="5"/>
      <c r="H762" s="5"/>
      <c r="I762" s="5"/>
      <c r="J762" s="5"/>
    </row>
    <row r="763" spans="1:10" ht="13.5" customHeight="1" x14ac:dyDescent="0.2">
      <c r="A763" s="73">
        <v>44121706</v>
      </c>
      <c r="B763" s="64" t="str">
        <f t="shared" ca="1" si="40"/>
        <v>Lápices de madera</v>
      </c>
      <c r="C763" s="63" t="s">
        <v>16989</v>
      </c>
      <c r="D763" s="63">
        <v>76</v>
      </c>
      <c r="E763" s="66">
        <v>60</v>
      </c>
      <c r="F763" s="65">
        <f t="shared" ca="1" si="41"/>
        <v>4560</v>
      </c>
      <c r="G763" s="5"/>
      <c r="H763" s="5"/>
      <c r="I763" s="5"/>
      <c r="J763" s="5"/>
    </row>
    <row r="764" spans="1:10" ht="13.5" customHeight="1" x14ac:dyDescent="0.2">
      <c r="A764" s="73">
        <v>44121701</v>
      </c>
      <c r="B764" s="64" t="str">
        <f t="shared" ca="1" si="40"/>
        <v>Bolígrafos</v>
      </c>
      <c r="C764" s="63" t="s">
        <v>16989</v>
      </c>
      <c r="D764" s="63">
        <v>100</v>
      </c>
      <c r="E764" s="66">
        <v>50</v>
      </c>
      <c r="F764" s="65">
        <f t="shared" ca="1" si="41"/>
        <v>5000</v>
      </c>
      <c r="G764" s="5"/>
      <c r="H764" s="5"/>
      <c r="I764" s="5"/>
      <c r="J764" s="5"/>
    </row>
    <row r="765" spans="1:10" ht="13.5" customHeight="1" x14ac:dyDescent="0.2">
      <c r="A765" s="73">
        <v>44122018</v>
      </c>
      <c r="B765" s="64" t="str">
        <f t="shared" ca="1" si="40"/>
        <v>Insertos o pestañas para archivos</v>
      </c>
      <c r="C765" s="63" t="s">
        <v>16989</v>
      </c>
      <c r="D765" s="63">
        <v>15</v>
      </c>
      <c r="E765" s="66">
        <v>50</v>
      </c>
      <c r="F765" s="65">
        <f t="shared" ca="1" si="41"/>
        <v>750</v>
      </c>
      <c r="G765" s="5"/>
      <c r="H765" s="5"/>
      <c r="I765" s="5"/>
      <c r="J765" s="5"/>
    </row>
    <row r="766" spans="1:10" ht="13.5" customHeight="1" x14ac:dyDescent="0.2">
      <c r="A766" s="73">
        <v>44121503</v>
      </c>
      <c r="B766" s="64" t="str">
        <f t="shared" ca="1" si="40"/>
        <v>Sobres</v>
      </c>
      <c r="C766" s="63" t="s">
        <v>16989</v>
      </c>
      <c r="D766" s="63">
        <v>11</v>
      </c>
      <c r="E766" s="66">
        <v>500</v>
      </c>
      <c r="F766" s="65">
        <f t="shared" ca="1" si="41"/>
        <v>5500</v>
      </c>
      <c r="G766" s="5"/>
      <c r="H766" s="5"/>
      <c r="I766" s="5"/>
      <c r="J766" s="5"/>
    </row>
    <row r="767" spans="1:10" ht="13.5" customHeight="1" x14ac:dyDescent="0.2">
      <c r="A767" s="73">
        <v>44122003</v>
      </c>
      <c r="B767" s="64" t="str">
        <f t="shared" ca="1" si="40"/>
        <v>Carpetas</v>
      </c>
      <c r="C767" s="63" t="s">
        <v>16989</v>
      </c>
      <c r="D767" s="63">
        <v>118</v>
      </c>
      <c r="E767" s="66">
        <v>500</v>
      </c>
      <c r="F767" s="65">
        <f t="shared" ca="1" si="41"/>
        <v>59000</v>
      </c>
      <c r="G767" s="5"/>
      <c r="H767" s="5"/>
      <c r="I767" s="5"/>
      <c r="J767" s="5"/>
    </row>
    <row r="768" spans="1:10" ht="13.5" customHeight="1" x14ac:dyDescent="0.2">
      <c r="A768" s="73">
        <v>44121804</v>
      </c>
      <c r="B768" s="64" t="str">
        <f t="shared" ca="1" si="40"/>
        <v>Borradores</v>
      </c>
      <c r="C768" s="63" t="s">
        <v>1449</v>
      </c>
      <c r="D768" s="63">
        <v>22</v>
      </c>
      <c r="E768" s="66">
        <v>10</v>
      </c>
      <c r="F768" s="65">
        <f t="shared" ca="1" si="41"/>
        <v>220</v>
      </c>
      <c r="G768" s="5"/>
      <c r="H768" s="5"/>
      <c r="I768" s="5"/>
      <c r="J768" s="5"/>
    </row>
    <row r="769" spans="1:10" ht="13.5" customHeight="1" x14ac:dyDescent="0.2">
      <c r="A769" s="73">
        <v>44121611</v>
      </c>
      <c r="B769" s="64" t="str">
        <f t="shared" ca="1" si="40"/>
        <v>Punzones para papel u ojales</v>
      </c>
      <c r="C769" s="63" t="s">
        <v>16989</v>
      </c>
      <c r="D769" s="63">
        <v>2</v>
      </c>
      <c r="E769" s="66">
        <v>100</v>
      </c>
      <c r="F769" s="65">
        <f t="shared" ca="1" si="41"/>
        <v>200</v>
      </c>
      <c r="G769" s="5"/>
      <c r="H769" s="5"/>
      <c r="I769" s="5"/>
      <c r="J769" s="5"/>
    </row>
    <row r="770" spans="1:10" ht="13.5" customHeight="1" x14ac:dyDescent="0.2">
      <c r="A770" s="73">
        <v>44122101</v>
      </c>
      <c r="B770" s="64" t="str">
        <f t="shared" ca="1" si="40"/>
        <v>Cauchos</v>
      </c>
      <c r="C770" s="63" t="s">
        <v>16989</v>
      </c>
      <c r="D770" s="63">
        <v>31</v>
      </c>
      <c r="E770" s="66">
        <v>40</v>
      </c>
      <c r="F770" s="65">
        <f t="shared" ca="1" si="41"/>
        <v>1240</v>
      </c>
      <c r="G770" s="5"/>
      <c r="H770" s="5"/>
      <c r="I770" s="5"/>
      <c r="J770" s="5"/>
    </row>
    <row r="771" spans="1:10" ht="13.5" customHeight="1" x14ac:dyDescent="0.2">
      <c r="A771" s="73">
        <v>44122027</v>
      </c>
      <c r="B771" s="64" t="str">
        <f t="shared" ca="1" si="40"/>
        <v>Folders de archivo expandibles</v>
      </c>
      <c r="C771" s="63" t="s">
        <v>1449</v>
      </c>
      <c r="D771" s="63">
        <v>112</v>
      </c>
      <c r="E771" s="66">
        <v>300</v>
      </c>
      <c r="F771" s="65">
        <f t="shared" ca="1" si="41"/>
        <v>33600</v>
      </c>
      <c r="G771" s="5"/>
      <c r="H771" s="5"/>
      <c r="I771" s="5"/>
      <c r="J771" s="5"/>
    </row>
    <row r="772" spans="1:10" ht="13.5" customHeight="1" x14ac:dyDescent="0.2">
      <c r="A772" s="73">
        <v>31201610</v>
      </c>
      <c r="B772" s="64" t="str">
        <f t="shared" ca="1" si="40"/>
        <v>Pegamentos</v>
      </c>
      <c r="C772" s="63" t="s">
        <v>1449</v>
      </c>
      <c r="D772" s="63">
        <v>23</v>
      </c>
      <c r="E772" s="66">
        <v>300</v>
      </c>
      <c r="F772" s="65">
        <f t="shared" ca="1" si="41"/>
        <v>6900</v>
      </c>
      <c r="G772" s="5"/>
      <c r="H772" s="5"/>
      <c r="I772" s="5"/>
      <c r="J772" s="5"/>
    </row>
    <row r="773" spans="1:10" ht="13.5" customHeight="1" x14ac:dyDescent="0.2">
      <c r="A773" s="73">
        <v>31201512</v>
      </c>
      <c r="B773" s="64" t="str">
        <f t="shared" ca="1" si="40"/>
        <v>Cinta transparente</v>
      </c>
      <c r="C773" s="63" t="s">
        <v>1449</v>
      </c>
      <c r="D773" s="63">
        <v>37</v>
      </c>
      <c r="E773" s="66">
        <v>100</v>
      </c>
      <c r="F773" s="65">
        <f t="shared" ca="1" si="41"/>
        <v>3700</v>
      </c>
      <c r="G773" s="5"/>
      <c r="H773" s="5"/>
      <c r="I773" s="5"/>
      <c r="J773" s="5"/>
    </row>
    <row r="774" spans="1:10" ht="13.5" customHeight="1" x14ac:dyDescent="0.2">
      <c r="A774" s="73">
        <v>44111611</v>
      </c>
      <c r="B774" s="64" t="str">
        <f t="shared" ca="1" si="40"/>
        <v>Clips para billetes</v>
      </c>
      <c r="C774" s="63" t="s">
        <v>16989</v>
      </c>
      <c r="D774" s="63">
        <v>50</v>
      </c>
      <c r="E774" s="66">
        <v>600</v>
      </c>
      <c r="F774" s="65">
        <f t="shared" ca="1" si="41"/>
        <v>30000</v>
      </c>
      <c r="G774" s="5"/>
      <c r="H774" s="5"/>
      <c r="I774" s="5"/>
      <c r="J774" s="5"/>
    </row>
    <row r="775" spans="1:10" ht="13.5" customHeight="1" x14ac:dyDescent="0.2">
      <c r="A775" s="73">
        <v>14111530</v>
      </c>
      <c r="B775" s="64" t="str">
        <f t="shared" ca="1" si="40"/>
        <v>Papel de notas autoadhesivas</v>
      </c>
      <c r="C775" s="63" t="s">
        <v>4735</v>
      </c>
      <c r="D775" s="63">
        <v>102</v>
      </c>
      <c r="E775" s="66">
        <v>70</v>
      </c>
      <c r="F775" s="65">
        <f t="shared" ca="1" si="41"/>
        <v>7140</v>
      </c>
      <c r="G775" s="5"/>
      <c r="H775" s="5"/>
      <c r="I775" s="5"/>
      <c r="J775" s="5"/>
    </row>
    <row r="776" spans="1:10" ht="13.5" customHeight="1" x14ac:dyDescent="0.2">
      <c r="A776" s="73">
        <v>14111515</v>
      </c>
      <c r="B776" s="64" t="str">
        <f t="shared" ca="1" si="40"/>
        <v>Papel para sumadora o máquina registradora</v>
      </c>
      <c r="C776" s="63" t="s">
        <v>1449</v>
      </c>
      <c r="D776" s="63">
        <v>36</v>
      </c>
      <c r="E776" s="66">
        <v>100</v>
      </c>
      <c r="F776" s="65">
        <f t="shared" ca="1" si="41"/>
        <v>3600</v>
      </c>
      <c r="G776" s="5"/>
      <c r="H776" s="5"/>
      <c r="I776" s="5"/>
      <c r="J776" s="5"/>
    </row>
    <row r="777" spans="1:10" ht="13.5" customHeight="1" x14ac:dyDescent="0.2">
      <c r="A777" s="73">
        <v>14111507</v>
      </c>
      <c r="B777" s="64" t="str">
        <f t="shared" ca="1" si="40"/>
        <v>Papel para impresora o fotocopiadora</v>
      </c>
      <c r="C777" s="63" t="s">
        <v>8726</v>
      </c>
      <c r="D777" s="63">
        <v>123</v>
      </c>
      <c r="E777" s="66">
        <v>200</v>
      </c>
      <c r="F777" s="65">
        <f t="shared" ca="1" si="41"/>
        <v>24600</v>
      </c>
      <c r="G777" s="5"/>
      <c r="H777" s="5"/>
      <c r="I777" s="5"/>
      <c r="J777" s="5"/>
    </row>
    <row r="778" spans="1:10" ht="13.5" customHeight="1" x14ac:dyDescent="0.2">
      <c r="A778" s="73">
        <v>14111526</v>
      </c>
      <c r="B778" s="64" t="str">
        <f t="shared" ca="1" si="40"/>
        <v>Papel libretas o libros de mensajes telefónicos</v>
      </c>
      <c r="C778" s="63" t="s">
        <v>1327</v>
      </c>
      <c r="D778" s="63">
        <v>28</v>
      </c>
      <c r="E778" s="66">
        <v>500</v>
      </c>
      <c r="F778" s="65">
        <f t="shared" ca="1" si="41"/>
        <v>14000</v>
      </c>
      <c r="G778" s="5"/>
      <c r="H778" s="5"/>
      <c r="I778" s="5"/>
      <c r="J778" s="5"/>
    </row>
    <row r="779" spans="1:10" ht="13.5" customHeight="1" x14ac:dyDescent="0.2">
      <c r="A779" s="73">
        <v>14111514</v>
      </c>
      <c r="B779" s="64" t="str">
        <f t="shared" ca="1" si="40"/>
        <v>Blocs o cuadernos de papel</v>
      </c>
      <c r="C779" s="63" t="s">
        <v>4735</v>
      </c>
      <c r="D779" s="63">
        <v>24</v>
      </c>
      <c r="E779" s="66">
        <v>300</v>
      </c>
      <c r="F779" s="65">
        <f t="shared" ca="1" si="41"/>
        <v>7200</v>
      </c>
      <c r="G779" s="5"/>
      <c r="H779" s="5"/>
      <c r="I779" s="5"/>
      <c r="J779" s="5"/>
    </row>
    <row r="780" spans="1:10" ht="13.5" customHeight="1" x14ac:dyDescent="0.2">
      <c r="A780" s="73">
        <v>14111537</v>
      </c>
      <c r="B780" s="64" t="str">
        <f t="shared" ca="1" si="40"/>
        <v>Etiquetas de papel</v>
      </c>
      <c r="C780" s="63" t="s">
        <v>4735</v>
      </c>
      <c r="D780" s="63">
        <v>14</v>
      </c>
      <c r="E780" s="66">
        <v>350</v>
      </c>
      <c r="F780" s="65">
        <f t="shared" ca="1" si="41"/>
        <v>4900</v>
      </c>
      <c r="G780" s="5"/>
      <c r="H780" s="5"/>
      <c r="I780" s="5"/>
      <c r="J780" s="5"/>
    </row>
    <row r="781" spans="1:10" ht="13.5" customHeight="1" x14ac:dyDescent="0.2">
      <c r="A781" s="73">
        <v>14111813</v>
      </c>
      <c r="B781" s="64" t="str">
        <f t="shared" ca="1" si="40"/>
        <v>Formatos o libros de correspondencia</v>
      </c>
      <c r="C781" s="63" t="s">
        <v>1449</v>
      </c>
      <c r="D781" s="63">
        <v>3</v>
      </c>
      <c r="E781" s="66">
        <v>1000</v>
      </c>
      <c r="F781" s="65">
        <f t="shared" ca="1" si="41"/>
        <v>3000</v>
      </c>
      <c r="G781" s="5"/>
      <c r="H781" s="5"/>
      <c r="I781" s="5"/>
      <c r="J781" s="5"/>
    </row>
    <row r="782" spans="1:10" ht="13.5" customHeight="1" x14ac:dyDescent="0.2">
      <c r="A782" s="73">
        <v>14111610</v>
      </c>
      <c r="B782" s="64" t="str">
        <f t="shared" ca="1" si="40"/>
        <v>Papel de construcción</v>
      </c>
      <c r="C782" s="63" t="s">
        <v>8726</v>
      </c>
      <c r="D782" s="63">
        <v>6</v>
      </c>
      <c r="E782" s="66">
        <v>300</v>
      </c>
      <c r="F782" s="65">
        <f t="shared" ca="1" si="41"/>
        <v>1800</v>
      </c>
      <c r="G782" s="5"/>
      <c r="H782" s="5"/>
      <c r="I782" s="5"/>
      <c r="J782" s="5"/>
    </row>
    <row r="783" spans="1:10" ht="13.5" customHeight="1" x14ac:dyDescent="0.2">
      <c r="A783" s="73">
        <v>14111519</v>
      </c>
      <c r="B783" s="64" t="str">
        <f t="shared" ca="1" si="40"/>
        <v>Papeles cartulina</v>
      </c>
      <c r="C783" s="63" t="s">
        <v>1449</v>
      </c>
      <c r="D783" s="63">
        <v>24</v>
      </c>
      <c r="E783" s="66">
        <v>100</v>
      </c>
      <c r="F783" s="65">
        <f t="shared" ca="1" si="41"/>
        <v>2400</v>
      </c>
      <c r="G783" s="5"/>
      <c r="H783" s="5"/>
      <c r="I783" s="5"/>
      <c r="J783" s="5"/>
    </row>
    <row r="784" spans="1:10" ht="13.5" customHeight="1" x14ac:dyDescent="0.2">
      <c r="A784" s="73">
        <v>14111523</v>
      </c>
      <c r="B784" s="64" t="str">
        <f t="shared" ca="1" si="40"/>
        <v>Papel calcante</v>
      </c>
      <c r="C784" s="63" t="s">
        <v>16989</v>
      </c>
      <c r="D784" s="63">
        <v>1</v>
      </c>
      <c r="E784" s="66">
        <v>100</v>
      </c>
      <c r="F784" s="65">
        <f t="shared" ca="1" si="41"/>
        <v>100</v>
      </c>
      <c r="G784" s="5"/>
      <c r="H784" s="5"/>
      <c r="I784" s="5"/>
      <c r="J784" s="5"/>
    </row>
    <row r="785" spans="1:10" ht="13.5" customHeight="1" x14ac:dyDescent="0.2">
      <c r="A785" s="73">
        <v>44122121</v>
      </c>
      <c r="B785" s="64" t="str">
        <f t="shared" ca="1" si="40"/>
        <v>Clips de pared o tablero</v>
      </c>
      <c r="C785" s="63" t="s">
        <v>16989</v>
      </c>
      <c r="D785" s="63">
        <v>18</v>
      </c>
      <c r="E785" s="66">
        <v>800</v>
      </c>
      <c r="F785" s="65">
        <f t="shared" ca="1" si="41"/>
        <v>14400</v>
      </c>
      <c r="G785" s="5"/>
      <c r="H785" s="5"/>
      <c r="I785" s="5"/>
      <c r="J785" s="5"/>
    </row>
    <row r="786" spans="1:10" ht="13.5" customHeight="1" x14ac:dyDescent="0.2">
      <c r="A786" s="73">
        <v>41111604</v>
      </c>
      <c r="B786" s="64" t="str">
        <f t="shared" ca="1" si="40"/>
        <v>Reglas</v>
      </c>
      <c r="C786" s="63" t="s">
        <v>1449</v>
      </c>
      <c r="D786" s="63">
        <v>1</v>
      </c>
      <c r="E786" s="66">
        <v>100</v>
      </c>
      <c r="F786" s="65">
        <f t="shared" ca="1" si="41"/>
        <v>100</v>
      </c>
      <c r="G786" s="5"/>
      <c r="H786" s="5"/>
      <c r="I786" s="5"/>
      <c r="J786" s="5"/>
    </row>
    <row r="787" spans="1:10" ht="13.5" customHeight="1" x14ac:dyDescent="0.2">
      <c r="A787" s="73">
        <v>44111612</v>
      </c>
      <c r="B787" s="64" t="str">
        <f t="shared" ca="1" si="40"/>
        <v>Sellos para bolsas de monedas</v>
      </c>
      <c r="C787" s="63" t="s">
        <v>1449</v>
      </c>
      <c r="D787" s="63">
        <v>1</v>
      </c>
      <c r="E787" s="66">
        <v>2500</v>
      </c>
      <c r="F787" s="65">
        <f t="shared" ca="1" si="41"/>
        <v>2500</v>
      </c>
      <c r="G787" s="5"/>
      <c r="H787" s="5"/>
      <c r="I787" s="5"/>
      <c r="J787" s="5"/>
    </row>
    <row r="788" spans="1:10" ht="13.5" customHeight="1" x14ac:dyDescent="0.2">
      <c r="A788" s="73">
        <v>55121804</v>
      </c>
      <c r="B788" s="64" t="str">
        <f t="shared" ca="1" si="40"/>
        <v>Gafetes o porta gafetes</v>
      </c>
      <c r="C788" s="63" t="s">
        <v>1449</v>
      </c>
      <c r="D788" s="63">
        <v>227</v>
      </c>
      <c r="E788" s="66">
        <v>2500</v>
      </c>
      <c r="F788" s="65">
        <f t="shared" ca="1" si="41"/>
        <v>567500</v>
      </c>
      <c r="G788" s="5"/>
      <c r="H788" s="5"/>
      <c r="I788" s="5"/>
      <c r="J788" s="5"/>
    </row>
    <row r="789" spans="1:10" ht="13.5" customHeight="1" x14ac:dyDescent="0.2">
      <c r="A789" s="73">
        <v>55121617</v>
      </c>
      <c r="B789" s="64" t="str">
        <f t="shared" ca="1" si="40"/>
        <v>Protectores de etiquetas</v>
      </c>
      <c r="C789" s="63" t="s">
        <v>1449</v>
      </c>
      <c r="D789" s="63">
        <v>6</v>
      </c>
      <c r="E789" s="66">
        <v>200</v>
      </c>
      <c r="F789" s="65">
        <f t="shared" ca="1" si="41"/>
        <v>1200</v>
      </c>
      <c r="G789" s="5"/>
      <c r="H789" s="5"/>
      <c r="I789" s="5"/>
      <c r="J789" s="5"/>
    </row>
    <row r="790" spans="1:10" ht="13.5" customHeight="1" x14ac:dyDescent="0.2">
      <c r="A790" s="73">
        <v>44122008</v>
      </c>
      <c r="B790" s="64" t="str">
        <f t="shared" ca="1" si="40"/>
        <v>Índices de fichas</v>
      </c>
      <c r="C790" s="63" t="s">
        <v>1449</v>
      </c>
      <c r="D790" s="63">
        <v>24</v>
      </c>
      <c r="E790" s="66">
        <v>100</v>
      </c>
      <c r="F790" s="65">
        <f t="shared" ca="1" si="41"/>
        <v>2400</v>
      </c>
      <c r="G790" s="5"/>
      <c r="H790" s="5"/>
      <c r="I790" s="5"/>
      <c r="J790" s="5"/>
    </row>
    <row r="791" spans="1:10" ht="13.5" customHeight="1" x14ac:dyDescent="0.2">
      <c r="A791" s="73">
        <v>44122118</v>
      </c>
      <c r="B791" s="64" t="str">
        <f t="shared" ca="1" si="40"/>
        <v>Sujetadores de pinza</v>
      </c>
      <c r="C791" s="63" t="s">
        <v>1449</v>
      </c>
      <c r="D791" s="63">
        <v>25</v>
      </c>
      <c r="E791" s="66">
        <v>100</v>
      </c>
      <c r="F791" s="65">
        <f t="shared" ca="1" si="41"/>
        <v>2500</v>
      </c>
      <c r="G791" s="5"/>
      <c r="H791" s="5"/>
      <c r="I791" s="5"/>
      <c r="J791" s="5"/>
    </row>
    <row r="792" spans="1:10" ht="14.1" customHeight="1" x14ac:dyDescent="0.2">
      <c r="A792" s="5"/>
      <c r="B792" s="5"/>
      <c r="C792" s="5"/>
      <c r="D792" s="5"/>
      <c r="E792" s="68" t="s">
        <v>12551</v>
      </c>
      <c r="F792" s="69">
        <f ca="1">SUM(Table338[MONTO TOTAL ESTIMADO])</f>
        <v>932710</v>
      </c>
      <c r="G792" s="5"/>
      <c r="H792" s="5" t="str">
        <f>C743</f>
        <v>Bienes</v>
      </c>
      <c r="I792" s="5" t="str">
        <f>E743</f>
        <v>Sí</v>
      </c>
      <c r="J792" s="5" t="str">
        <f>D743</f>
        <v>Compras Menores</v>
      </c>
    </row>
    <row r="793" spans="1:10" ht="14.1" customHeight="1" thickBot="1" x14ac:dyDescent="0.3"/>
    <row r="794" spans="1:10" ht="33.75" customHeight="1" thickBot="1" x14ac:dyDescent="0.25">
      <c r="A794" s="59" t="s">
        <v>16383</v>
      </c>
      <c r="B794" s="59" t="s">
        <v>161</v>
      </c>
      <c r="C794" s="59" t="s">
        <v>11725</v>
      </c>
      <c r="D794" s="59" t="s">
        <v>14379</v>
      </c>
      <c r="E794" s="59" t="s">
        <v>10963</v>
      </c>
      <c r="F794" s="59" t="s">
        <v>11096</v>
      </c>
      <c r="G794" s="5"/>
      <c r="H794" s="5"/>
      <c r="I794" s="5"/>
      <c r="J794" s="5"/>
    </row>
    <row r="795" spans="1:10" ht="13.5" customHeight="1" thickBot="1" x14ac:dyDescent="0.25">
      <c r="A795" s="61" t="s">
        <v>18848</v>
      </c>
      <c r="B795" s="61" t="s">
        <v>18849</v>
      </c>
      <c r="C795" s="61" t="s">
        <v>17798</v>
      </c>
      <c r="D795" s="61" t="s">
        <v>10172</v>
      </c>
      <c r="E795" s="61" t="s">
        <v>17854</v>
      </c>
      <c r="F795" s="61"/>
      <c r="G795" s="5"/>
      <c r="H795" s="5"/>
      <c r="I795" s="5"/>
      <c r="J795" s="5"/>
    </row>
    <row r="796" spans="1:10" ht="14.1" customHeight="1" thickBot="1" x14ac:dyDescent="0.25">
      <c r="A796" s="78" t="s">
        <v>14829</v>
      </c>
      <c r="B796" s="62" t="s">
        <v>8529</v>
      </c>
      <c r="C796" s="71">
        <v>44927</v>
      </c>
      <c r="D796" s="78" t="s">
        <v>9386</v>
      </c>
      <c r="E796" s="62" t="s">
        <v>13094</v>
      </c>
      <c r="F796" s="61" t="s">
        <v>3080</v>
      </c>
      <c r="G796" s="5"/>
      <c r="H796" s="5"/>
      <c r="I796" s="5"/>
      <c r="J796" s="5"/>
    </row>
    <row r="797" spans="1:10" ht="14.1" customHeight="1" thickBot="1" x14ac:dyDescent="0.25">
      <c r="A797" s="79"/>
      <c r="B797" s="62" t="s">
        <v>1786</v>
      </c>
      <c r="C797" s="60">
        <f>IF(C796="","",IF(AND(MONTH(C796)&gt;=1,MONTH(C796)&lt;=3),1,IF(AND(MONTH(C796)&gt;=4,MONTH(C796)&lt;=6),2,IF(AND(MONTH(C796)&gt;=7,MONTH(C796)&lt;=9),3,4))))</f>
        <v>1</v>
      </c>
      <c r="D797" s="79"/>
      <c r="E797" s="62" t="s">
        <v>2417</v>
      </c>
      <c r="F797" s="61" t="s">
        <v>11113</v>
      </c>
      <c r="G797" s="5"/>
      <c r="H797" s="5"/>
      <c r="I797" s="5"/>
      <c r="J797" s="5"/>
    </row>
    <row r="798" spans="1:10" ht="14.1" customHeight="1" thickBot="1" x14ac:dyDescent="0.25">
      <c r="A798" s="79"/>
      <c r="B798" s="62" t="s">
        <v>12943</v>
      </c>
      <c r="C798" s="71">
        <v>45016</v>
      </c>
      <c r="D798" s="79"/>
      <c r="E798" s="62" t="s">
        <v>3073</v>
      </c>
      <c r="F798" s="61" t="s">
        <v>11113</v>
      </c>
      <c r="G798" s="5"/>
      <c r="H798" s="5"/>
      <c r="I798" s="5"/>
      <c r="J798" s="5"/>
    </row>
    <row r="799" spans="1:10" ht="14.1" customHeight="1" thickBot="1" x14ac:dyDescent="0.25">
      <c r="A799" s="79"/>
      <c r="B799" s="62" t="s">
        <v>1786</v>
      </c>
      <c r="C799" s="60">
        <f>IF(C798="","",IF(AND(MONTH(C798)&gt;=1,MONTH(C798)&lt;=3),1,IF(AND(MONTH(C798)&gt;=4,MONTH(C798)&lt;=6),2,IF(AND(MONTH(C798)&gt;=7,MONTH(C798)&lt;=9),3,4))))</f>
        <v>1</v>
      </c>
      <c r="D799" s="79"/>
      <c r="E799" s="62" t="s">
        <v>13193</v>
      </c>
      <c r="F799" s="61" t="s">
        <v>11113</v>
      </c>
      <c r="G799" s="5"/>
      <c r="H799" s="5"/>
      <c r="I799" s="5"/>
      <c r="J799" s="5"/>
    </row>
    <row r="800" spans="1:10" ht="14.1" customHeight="1" thickBot="1" x14ac:dyDescent="0.25">
      <c r="A800" s="5"/>
      <c r="B800" s="5"/>
      <c r="C800" s="5"/>
      <c r="D800" s="5"/>
      <c r="E800" s="5"/>
      <c r="F800" s="5"/>
      <c r="G800" s="5"/>
      <c r="H800" s="5"/>
      <c r="I800" s="5"/>
      <c r="J800" s="5"/>
    </row>
    <row r="801" spans="1:10" ht="14.1" customHeight="1" thickBot="1" x14ac:dyDescent="0.25">
      <c r="A801" s="67" t="s">
        <v>15736</v>
      </c>
      <c r="B801" s="67" t="s">
        <v>16147</v>
      </c>
      <c r="C801" s="67" t="s">
        <v>15642</v>
      </c>
      <c r="D801" s="67" t="s">
        <v>15252</v>
      </c>
      <c r="E801" s="67" t="s">
        <v>6933</v>
      </c>
      <c r="F801" s="67" t="s">
        <v>15281</v>
      </c>
      <c r="G801" s="5"/>
      <c r="H801" s="5"/>
      <c r="I801" s="5"/>
      <c r="J801" s="5"/>
    </row>
    <row r="802" spans="1:10" ht="14.1" customHeight="1" x14ac:dyDescent="0.2">
      <c r="A802" s="73">
        <v>49161520</v>
      </c>
      <c r="B802" s="64" t="str">
        <f t="shared" ref="B802:B808" ca="1" si="42">IFERROR(INDEX(UNSPSCDes,MATCH(INDIRECT(ADDRESS(ROW(),COLUMN()-1,4)),UNSPSCCode,0)),"")</f>
        <v>Bates de softbol</v>
      </c>
      <c r="C802" s="63" t="s">
        <v>1449</v>
      </c>
      <c r="D802" s="63">
        <v>20</v>
      </c>
      <c r="E802" s="66">
        <v>3000</v>
      </c>
      <c r="F802" s="65">
        <f t="shared" ref="F802:F808" ca="1" si="43">INDIRECT(ADDRESS(ROW(),COLUMN()-2,4))*INDIRECT(ADDRESS(ROW(),COLUMN()-1,4))</f>
        <v>60000</v>
      </c>
      <c r="G802" s="5"/>
      <c r="H802" s="5"/>
      <c r="I802" s="5"/>
      <c r="J802" s="5"/>
    </row>
    <row r="803" spans="1:10" ht="13.5" customHeight="1" x14ac:dyDescent="0.2">
      <c r="A803" s="73">
        <v>49161509</v>
      </c>
      <c r="B803" s="64" t="str">
        <f t="shared" ca="1" si="42"/>
        <v>Balones de softbol</v>
      </c>
      <c r="C803" s="63" t="s">
        <v>1449</v>
      </c>
      <c r="D803" s="63">
        <v>32</v>
      </c>
      <c r="E803" s="66">
        <v>1000</v>
      </c>
      <c r="F803" s="65">
        <f t="shared" ca="1" si="43"/>
        <v>32000</v>
      </c>
      <c r="G803" s="5"/>
      <c r="H803" s="5"/>
      <c r="I803" s="5"/>
      <c r="J803" s="5"/>
    </row>
    <row r="804" spans="1:10" ht="13.5" customHeight="1" x14ac:dyDescent="0.2">
      <c r="A804" s="73">
        <v>49161521</v>
      </c>
      <c r="B804" s="64" t="str">
        <f t="shared" ca="1" si="42"/>
        <v>Guantes de softbol</v>
      </c>
      <c r="C804" s="63" t="s">
        <v>1449</v>
      </c>
      <c r="D804" s="63">
        <v>12</v>
      </c>
      <c r="E804" s="66">
        <v>1000</v>
      </c>
      <c r="F804" s="65">
        <f t="shared" ca="1" si="43"/>
        <v>12000</v>
      </c>
      <c r="G804" s="5"/>
      <c r="H804" s="5"/>
      <c r="I804" s="5"/>
      <c r="J804" s="5"/>
    </row>
    <row r="805" spans="1:10" ht="13.5" customHeight="1" x14ac:dyDescent="0.2">
      <c r="A805" s="73">
        <v>49161608</v>
      </c>
      <c r="B805" s="64" t="str">
        <f t="shared" ca="1" si="42"/>
        <v>Balones de voleibol</v>
      </c>
      <c r="C805" s="63" t="s">
        <v>1449</v>
      </c>
      <c r="D805" s="63">
        <v>20</v>
      </c>
      <c r="E805" s="66">
        <v>1000</v>
      </c>
      <c r="F805" s="65">
        <f t="shared" ca="1" si="43"/>
        <v>20000</v>
      </c>
      <c r="G805" s="5"/>
      <c r="H805" s="5"/>
      <c r="I805" s="5"/>
      <c r="J805" s="5"/>
    </row>
    <row r="806" spans="1:10" ht="13.5" customHeight="1" x14ac:dyDescent="0.2">
      <c r="A806" s="73">
        <v>49161504</v>
      </c>
      <c r="B806" s="64" t="str">
        <f t="shared" ca="1" si="42"/>
        <v>Balones de futbol</v>
      </c>
      <c r="C806" s="63" t="s">
        <v>1449</v>
      </c>
      <c r="D806" s="63">
        <v>20</v>
      </c>
      <c r="E806" s="66">
        <v>1000</v>
      </c>
      <c r="F806" s="65">
        <f t="shared" ca="1" si="43"/>
        <v>20000</v>
      </c>
      <c r="G806" s="5"/>
      <c r="H806" s="5"/>
      <c r="I806" s="5"/>
      <c r="J806" s="5"/>
    </row>
    <row r="807" spans="1:10" ht="13.5" customHeight="1" x14ac:dyDescent="0.2">
      <c r="A807" s="73">
        <v>49161603</v>
      </c>
      <c r="B807" s="64" t="str">
        <f t="shared" ca="1" si="42"/>
        <v>Pelotas de básquetbol</v>
      </c>
      <c r="C807" s="63" t="s">
        <v>1449</v>
      </c>
      <c r="D807" s="63">
        <v>30</v>
      </c>
      <c r="E807" s="66">
        <v>1000</v>
      </c>
      <c r="F807" s="65">
        <f t="shared" ca="1" si="43"/>
        <v>30000</v>
      </c>
      <c r="G807" s="5"/>
      <c r="H807" s="5"/>
      <c r="I807" s="5"/>
      <c r="J807" s="5"/>
    </row>
    <row r="808" spans="1:10" ht="13.5" customHeight="1" x14ac:dyDescent="0.2">
      <c r="A808" s="73">
        <v>49221505</v>
      </c>
      <c r="B808" s="64" t="str">
        <f t="shared" ca="1" si="42"/>
        <v>Mallas o redes para deportes</v>
      </c>
      <c r="C808" s="63" t="s">
        <v>1449</v>
      </c>
      <c r="D808" s="63">
        <v>20</v>
      </c>
      <c r="E808" s="66">
        <v>5000</v>
      </c>
      <c r="F808" s="65">
        <f t="shared" ca="1" si="43"/>
        <v>100000</v>
      </c>
      <c r="G808" s="5"/>
      <c r="H808" s="5"/>
      <c r="I808" s="5"/>
      <c r="J808" s="5"/>
    </row>
    <row r="809" spans="1:10" ht="14.1" customHeight="1" x14ac:dyDescent="0.2">
      <c r="A809" s="5"/>
      <c r="B809" s="5"/>
      <c r="C809" s="5"/>
      <c r="D809" s="5"/>
      <c r="E809" s="68" t="s">
        <v>12551</v>
      </c>
      <c r="F809" s="69">
        <f ca="1">SUM(Table339[MONTO TOTAL ESTIMADO])</f>
        <v>274000</v>
      </c>
      <c r="G809" s="5"/>
      <c r="H809" s="5" t="str">
        <f>C795</f>
        <v>Bienes</v>
      </c>
      <c r="I809" s="5" t="str">
        <f>E795</f>
        <v>No</v>
      </c>
      <c r="J809" s="5" t="str">
        <f>D795</f>
        <v>Compras por debajo del Umbral</v>
      </c>
    </row>
    <row r="810" spans="1:10" ht="14.1" customHeight="1" thickBot="1" x14ac:dyDescent="0.3"/>
    <row r="811" spans="1:10" ht="33.75" customHeight="1" thickBot="1" x14ac:dyDescent="0.25">
      <c r="A811" s="59" t="s">
        <v>16383</v>
      </c>
      <c r="B811" s="59" t="s">
        <v>161</v>
      </c>
      <c r="C811" s="59" t="s">
        <v>11725</v>
      </c>
      <c r="D811" s="59" t="s">
        <v>14379</v>
      </c>
      <c r="E811" s="59" t="s">
        <v>10963</v>
      </c>
      <c r="F811" s="59" t="s">
        <v>11096</v>
      </c>
      <c r="G811" s="5"/>
      <c r="H811" s="5"/>
      <c r="I811" s="5"/>
      <c r="J811" s="5"/>
    </row>
    <row r="812" spans="1:10" ht="13.5" customHeight="1" thickBot="1" x14ac:dyDescent="0.25">
      <c r="A812" s="61" t="s">
        <v>18848</v>
      </c>
      <c r="B812" s="61" t="s">
        <v>18849</v>
      </c>
      <c r="C812" s="61" t="s">
        <v>17798</v>
      </c>
      <c r="D812" s="61" t="s">
        <v>10172</v>
      </c>
      <c r="E812" s="61" t="s">
        <v>17854</v>
      </c>
      <c r="F812" s="61"/>
      <c r="G812" s="5"/>
      <c r="H812" s="5"/>
      <c r="I812" s="5"/>
      <c r="J812" s="5"/>
    </row>
    <row r="813" spans="1:10" ht="14.1" customHeight="1" thickBot="1" x14ac:dyDescent="0.25">
      <c r="A813" s="78" t="s">
        <v>14829</v>
      </c>
      <c r="B813" s="62" t="s">
        <v>8529</v>
      </c>
      <c r="C813" s="71">
        <v>45017</v>
      </c>
      <c r="D813" s="78" t="s">
        <v>9386</v>
      </c>
      <c r="E813" s="62" t="s">
        <v>13094</v>
      </c>
      <c r="F813" s="61" t="s">
        <v>3080</v>
      </c>
      <c r="G813" s="5"/>
      <c r="H813" s="5"/>
      <c r="I813" s="5"/>
      <c r="J813" s="5"/>
    </row>
    <row r="814" spans="1:10" ht="14.1" customHeight="1" thickBot="1" x14ac:dyDescent="0.25">
      <c r="A814" s="79"/>
      <c r="B814" s="62" t="s">
        <v>1786</v>
      </c>
      <c r="C814" s="60">
        <f>IF(C813="","",IF(AND(MONTH(C813)&gt;=1,MONTH(C813)&lt;=3),1,IF(AND(MONTH(C813)&gt;=4,MONTH(C813)&lt;=6),2,IF(AND(MONTH(C813)&gt;=7,MONTH(C813)&lt;=9),3,4))))</f>
        <v>2</v>
      </c>
      <c r="D814" s="79"/>
      <c r="E814" s="62" t="s">
        <v>2417</v>
      </c>
      <c r="F814" s="61" t="s">
        <v>11113</v>
      </c>
      <c r="G814" s="5"/>
      <c r="H814" s="5"/>
      <c r="I814" s="5"/>
      <c r="J814" s="5"/>
    </row>
    <row r="815" spans="1:10" ht="14.1" customHeight="1" thickBot="1" x14ac:dyDescent="0.25">
      <c r="A815" s="79"/>
      <c r="B815" s="62" t="s">
        <v>12943</v>
      </c>
      <c r="C815" s="71">
        <v>45107</v>
      </c>
      <c r="D815" s="79"/>
      <c r="E815" s="62" t="s">
        <v>3073</v>
      </c>
      <c r="F815" s="61" t="s">
        <v>11113</v>
      </c>
      <c r="G815" s="5"/>
      <c r="H815" s="5"/>
      <c r="I815" s="5"/>
      <c r="J815" s="5"/>
    </row>
    <row r="816" spans="1:10" ht="14.1" customHeight="1" thickBot="1" x14ac:dyDescent="0.25">
      <c r="A816" s="79"/>
      <c r="B816" s="62" t="s">
        <v>1786</v>
      </c>
      <c r="C816" s="60">
        <f>IF(C815="","",IF(AND(MONTH(C815)&gt;=1,MONTH(C815)&lt;=3),1,IF(AND(MONTH(C815)&gt;=4,MONTH(C815)&lt;=6),2,IF(AND(MONTH(C815)&gt;=7,MONTH(C815)&lt;=9),3,4))))</f>
        <v>2</v>
      </c>
      <c r="D816" s="79"/>
      <c r="E816" s="62" t="s">
        <v>13193</v>
      </c>
      <c r="F816" s="61" t="s">
        <v>11113</v>
      </c>
      <c r="G816" s="5"/>
      <c r="H816" s="5"/>
      <c r="I816" s="5"/>
      <c r="J816" s="5"/>
    </row>
    <row r="817" spans="1:10" ht="14.1" customHeight="1" thickBot="1" x14ac:dyDescent="0.25">
      <c r="A817" s="5"/>
      <c r="B817" s="5"/>
      <c r="C817" s="5"/>
      <c r="D817" s="5"/>
      <c r="E817" s="5"/>
      <c r="F817" s="5"/>
      <c r="G817" s="5"/>
      <c r="H817" s="5"/>
      <c r="I817" s="5"/>
      <c r="J817" s="5"/>
    </row>
    <row r="818" spans="1:10" ht="14.1" customHeight="1" thickBot="1" x14ac:dyDescent="0.25">
      <c r="A818" s="67" t="s">
        <v>15736</v>
      </c>
      <c r="B818" s="67" t="s">
        <v>16147</v>
      </c>
      <c r="C818" s="67" t="s">
        <v>15642</v>
      </c>
      <c r="D818" s="67" t="s">
        <v>15252</v>
      </c>
      <c r="E818" s="67" t="s">
        <v>6933</v>
      </c>
      <c r="F818" s="67" t="s">
        <v>15281</v>
      </c>
      <c r="G818" s="5"/>
      <c r="H818" s="5"/>
      <c r="I818" s="5"/>
      <c r="J818" s="5"/>
    </row>
    <row r="819" spans="1:10" ht="14.1" customHeight="1" x14ac:dyDescent="0.2">
      <c r="A819" s="73">
        <v>49161520</v>
      </c>
      <c r="B819" s="64" t="str">
        <f t="shared" ref="B819:B825" ca="1" si="44">IFERROR(INDEX(UNSPSCDes,MATCH(INDIRECT(ADDRESS(ROW(),COLUMN()-1,4)),UNSPSCCode,0)),"")</f>
        <v>Bates de softbol</v>
      </c>
      <c r="C819" s="63" t="s">
        <v>1449</v>
      </c>
      <c r="D819" s="63">
        <v>20</v>
      </c>
      <c r="E819" s="66">
        <v>3000</v>
      </c>
      <c r="F819" s="65">
        <f t="shared" ref="F819:F825" ca="1" si="45">INDIRECT(ADDRESS(ROW(),COLUMN()-2,4))*INDIRECT(ADDRESS(ROW(),COLUMN()-1,4))</f>
        <v>60000</v>
      </c>
      <c r="G819" s="5"/>
      <c r="H819" s="5"/>
      <c r="I819" s="5"/>
      <c r="J819" s="5"/>
    </row>
    <row r="820" spans="1:10" ht="13.5" customHeight="1" x14ac:dyDescent="0.2">
      <c r="A820" s="73">
        <v>49161509</v>
      </c>
      <c r="B820" s="64" t="str">
        <f t="shared" ca="1" si="44"/>
        <v>Balones de softbol</v>
      </c>
      <c r="C820" s="63" t="s">
        <v>1449</v>
      </c>
      <c r="D820" s="63">
        <v>40</v>
      </c>
      <c r="E820" s="66">
        <v>1000</v>
      </c>
      <c r="F820" s="65">
        <f t="shared" ca="1" si="45"/>
        <v>40000</v>
      </c>
      <c r="G820" s="5"/>
      <c r="H820" s="5"/>
      <c r="I820" s="5"/>
      <c r="J820" s="5"/>
    </row>
    <row r="821" spans="1:10" ht="13.5" customHeight="1" x14ac:dyDescent="0.2">
      <c r="A821" s="73">
        <v>49161521</v>
      </c>
      <c r="B821" s="64" t="str">
        <f t="shared" ca="1" si="44"/>
        <v>Guantes de softbol</v>
      </c>
      <c r="C821" s="63" t="s">
        <v>1449</v>
      </c>
      <c r="D821" s="63">
        <v>22</v>
      </c>
      <c r="E821" s="66">
        <v>1000</v>
      </c>
      <c r="F821" s="65">
        <f t="shared" ca="1" si="45"/>
        <v>22000</v>
      </c>
      <c r="G821" s="5"/>
      <c r="H821" s="5"/>
      <c r="I821" s="5"/>
      <c r="J821" s="5"/>
    </row>
    <row r="822" spans="1:10" ht="13.5" customHeight="1" x14ac:dyDescent="0.2">
      <c r="A822" s="73">
        <v>49161608</v>
      </c>
      <c r="B822" s="64" t="str">
        <f t="shared" ca="1" si="44"/>
        <v>Balones de voleibol</v>
      </c>
      <c r="C822" s="63" t="s">
        <v>1449</v>
      </c>
      <c r="D822" s="63">
        <v>30</v>
      </c>
      <c r="E822" s="66">
        <v>1000</v>
      </c>
      <c r="F822" s="65">
        <f t="shared" ca="1" si="45"/>
        <v>30000</v>
      </c>
      <c r="G822" s="5"/>
      <c r="H822" s="5"/>
      <c r="I822" s="5"/>
      <c r="J822" s="5"/>
    </row>
    <row r="823" spans="1:10" ht="13.5" customHeight="1" x14ac:dyDescent="0.2">
      <c r="A823" s="73">
        <v>49161504</v>
      </c>
      <c r="B823" s="64" t="str">
        <f t="shared" ca="1" si="44"/>
        <v>Balones de futbol</v>
      </c>
      <c r="C823" s="63" t="s">
        <v>1449</v>
      </c>
      <c r="D823" s="63">
        <v>30</v>
      </c>
      <c r="E823" s="66">
        <v>1000</v>
      </c>
      <c r="F823" s="65">
        <f t="shared" ca="1" si="45"/>
        <v>30000</v>
      </c>
      <c r="G823" s="5"/>
      <c r="H823" s="5"/>
      <c r="I823" s="5"/>
      <c r="J823" s="5"/>
    </row>
    <row r="824" spans="1:10" ht="13.5" customHeight="1" x14ac:dyDescent="0.2">
      <c r="A824" s="73">
        <v>49161603</v>
      </c>
      <c r="B824" s="64" t="str">
        <f t="shared" ca="1" si="44"/>
        <v>Pelotas de básquetbol</v>
      </c>
      <c r="C824" s="63" t="s">
        <v>1449</v>
      </c>
      <c r="D824" s="63">
        <v>42</v>
      </c>
      <c r="E824" s="66">
        <v>1000</v>
      </c>
      <c r="F824" s="65">
        <f t="shared" ca="1" si="45"/>
        <v>42000</v>
      </c>
      <c r="G824" s="5"/>
      <c r="H824" s="5"/>
      <c r="I824" s="5"/>
      <c r="J824" s="5"/>
    </row>
    <row r="825" spans="1:10" ht="13.5" customHeight="1" x14ac:dyDescent="0.2">
      <c r="A825" s="73">
        <v>49221505</v>
      </c>
      <c r="B825" s="64" t="str">
        <f t="shared" ca="1" si="44"/>
        <v>Mallas o redes para deportes</v>
      </c>
      <c r="C825" s="63" t="s">
        <v>1449</v>
      </c>
      <c r="D825" s="63">
        <v>20</v>
      </c>
      <c r="E825" s="66">
        <v>5000</v>
      </c>
      <c r="F825" s="65">
        <f t="shared" ca="1" si="45"/>
        <v>100000</v>
      </c>
      <c r="G825" s="5"/>
      <c r="H825" s="5"/>
      <c r="I825" s="5"/>
      <c r="J825" s="5"/>
    </row>
    <row r="826" spans="1:10" ht="14.1" customHeight="1" x14ac:dyDescent="0.2">
      <c r="A826" s="5"/>
      <c r="B826" s="5"/>
      <c r="C826" s="5"/>
      <c r="D826" s="5"/>
      <c r="E826" s="68" t="s">
        <v>12551</v>
      </c>
      <c r="F826" s="69">
        <f ca="1">SUM(Table340[MONTO TOTAL ESTIMADO])</f>
        <v>324000</v>
      </c>
      <c r="G826" s="5"/>
      <c r="H826" s="5" t="str">
        <f>C812</f>
        <v>Bienes</v>
      </c>
      <c r="I826" s="5" t="str">
        <f>E812</f>
        <v>No</v>
      </c>
      <c r="J826" s="5" t="str">
        <f>D812</f>
        <v>Compras por debajo del Umbral</v>
      </c>
    </row>
    <row r="827" spans="1:10" ht="14.1" customHeight="1" thickBot="1" x14ac:dyDescent="0.3"/>
    <row r="828" spans="1:10" ht="33.75" customHeight="1" thickBot="1" x14ac:dyDescent="0.25">
      <c r="A828" s="59" t="s">
        <v>16383</v>
      </c>
      <c r="B828" s="59" t="s">
        <v>161</v>
      </c>
      <c r="C828" s="59" t="s">
        <v>11725</v>
      </c>
      <c r="D828" s="59" t="s">
        <v>14379</v>
      </c>
      <c r="E828" s="59" t="s">
        <v>10963</v>
      </c>
      <c r="F828" s="59" t="s">
        <v>11096</v>
      </c>
      <c r="G828" s="5"/>
      <c r="H828" s="5"/>
      <c r="I828" s="5"/>
      <c r="J828" s="5"/>
    </row>
    <row r="829" spans="1:10" ht="13.5" customHeight="1" thickBot="1" x14ac:dyDescent="0.25">
      <c r="A829" s="61" t="s">
        <v>18848</v>
      </c>
      <c r="B829" s="61" t="s">
        <v>18849</v>
      </c>
      <c r="C829" s="61" t="s">
        <v>17798</v>
      </c>
      <c r="D829" s="61" t="s">
        <v>10172</v>
      </c>
      <c r="E829" s="61" t="s">
        <v>17854</v>
      </c>
      <c r="F829" s="61"/>
      <c r="G829" s="5"/>
      <c r="H829" s="5"/>
      <c r="I829" s="5"/>
      <c r="J829" s="5"/>
    </row>
    <row r="830" spans="1:10" ht="14.1" customHeight="1" thickBot="1" x14ac:dyDescent="0.25">
      <c r="A830" s="78" t="s">
        <v>14829</v>
      </c>
      <c r="B830" s="62" t="s">
        <v>8529</v>
      </c>
      <c r="C830" s="71">
        <v>45108</v>
      </c>
      <c r="D830" s="78" t="s">
        <v>9386</v>
      </c>
      <c r="E830" s="62" t="s">
        <v>13094</v>
      </c>
      <c r="F830" s="61" t="s">
        <v>3080</v>
      </c>
      <c r="G830" s="5"/>
      <c r="H830" s="5"/>
      <c r="I830" s="5"/>
      <c r="J830" s="5"/>
    </row>
    <row r="831" spans="1:10" ht="14.1" customHeight="1" thickBot="1" x14ac:dyDescent="0.25">
      <c r="A831" s="79"/>
      <c r="B831" s="62" t="s">
        <v>1786</v>
      </c>
      <c r="C831" s="60">
        <f>IF(C830="","",IF(AND(MONTH(C830)&gt;=1,MONTH(C830)&lt;=3),1,IF(AND(MONTH(C830)&gt;=4,MONTH(C830)&lt;=6),2,IF(AND(MONTH(C830)&gt;=7,MONTH(C830)&lt;=9),3,4))))</f>
        <v>3</v>
      </c>
      <c r="D831" s="79"/>
      <c r="E831" s="62" t="s">
        <v>2417</v>
      </c>
      <c r="F831" s="61" t="s">
        <v>11113</v>
      </c>
      <c r="G831" s="5"/>
      <c r="H831" s="5"/>
      <c r="I831" s="5"/>
      <c r="J831" s="5"/>
    </row>
    <row r="832" spans="1:10" ht="14.1" customHeight="1" thickBot="1" x14ac:dyDescent="0.25">
      <c r="A832" s="79"/>
      <c r="B832" s="62" t="s">
        <v>12943</v>
      </c>
      <c r="C832" s="71">
        <v>45199</v>
      </c>
      <c r="D832" s="79"/>
      <c r="E832" s="62" t="s">
        <v>3073</v>
      </c>
      <c r="F832" s="61" t="s">
        <v>11113</v>
      </c>
      <c r="G832" s="5"/>
      <c r="H832" s="5"/>
      <c r="I832" s="5"/>
      <c r="J832" s="5"/>
    </row>
    <row r="833" spans="1:10" ht="14.1" customHeight="1" thickBot="1" x14ac:dyDescent="0.25">
      <c r="A833" s="79"/>
      <c r="B833" s="62" t="s">
        <v>1786</v>
      </c>
      <c r="C833" s="60">
        <f>IF(C832="","",IF(AND(MONTH(C832)&gt;=1,MONTH(C832)&lt;=3),1,IF(AND(MONTH(C832)&gt;=4,MONTH(C832)&lt;=6),2,IF(AND(MONTH(C832)&gt;=7,MONTH(C832)&lt;=9),3,4))))</f>
        <v>3</v>
      </c>
      <c r="D833" s="79"/>
      <c r="E833" s="62" t="s">
        <v>13193</v>
      </c>
      <c r="F833" s="61" t="s">
        <v>11113</v>
      </c>
      <c r="G833" s="5"/>
      <c r="H833" s="5"/>
      <c r="I833" s="5"/>
      <c r="J833" s="5"/>
    </row>
    <row r="834" spans="1:10" ht="14.1" customHeight="1" thickBot="1" x14ac:dyDescent="0.25">
      <c r="A834" s="5"/>
      <c r="B834" s="5"/>
      <c r="C834" s="5"/>
      <c r="D834" s="5"/>
      <c r="E834" s="5"/>
      <c r="F834" s="5"/>
      <c r="G834" s="5"/>
      <c r="H834" s="5"/>
      <c r="I834" s="5"/>
      <c r="J834" s="5"/>
    </row>
    <row r="835" spans="1:10" ht="14.1" customHeight="1" thickBot="1" x14ac:dyDescent="0.25">
      <c r="A835" s="67" t="s">
        <v>15736</v>
      </c>
      <c r="B835" s="67" t="s">
        <v>16147</v>
      </c>
      <c r="C835" s="67" t="s">
        <v>15642</v>
      </c>
      <c r="D835" s="67" t="s">
        <v>15252</v>
      </c>
      <c r="E835" s="67" t="s">
        <v>6933</v>
      </c>
      <c r="F835" s="67" t="s">
        <v>15281</v>
      </c>
      <c r="G835" s="5"/>
      <c r="H835" s="5"/>
      <c r="I835" s="5"/>
      <c r="J835" s="5"/>
    </row>
    <row r="836" spans="1:10" ht="14.1" customHeight="1" x14ac:dyDescent="0.2">
      <c r="A836" s="73">
        <v>49161520</v>
      </c>
      <c r="B836" s="64" t="str">
        <f t="shared" ref="B836:B842" ca="1" si="46">IFERROR(INDEX(UNSPSCDes,MATCH(INDIRECT(ADDRESS(ROW(),COLUMN()-1,4)),UNSPSCCode,0)),"")</f>
        <v>Bates de softbol</v>
      </c>
      <c r="C836" s="63" t="s">
        <v>1449</v>
      </c>
      <c r="D836" s="63">
        <v>20</v>
      </c>
      <c r="E836" s="66">
        <v>3000</v>
      </c>
      <c r="F836" s="65">
        <f t="shared" ref="F836:F842" ca="1" si="47">INDIRECT(ADDRESS(ROW(),COLUMN()-2,4))*INDIRECT(ADDRESS(ROW(),COLUMN()-1,4))</f>
        <v>60000</v>
      </c>
      <c r="G836" s="5"/>
      <c r="H836" s="5"/>
      <c r="I836" s="5"/>
      <c r="J836" s="5"/>
    </row>
    <row r="837" spans="1:10" ht="13.5" customHeight="1" x14ac:dyDescent="0.2">
      <c r="A837" s="73">
        <v>49161509</v>
      </c>
      <c r="B837" s="64" t="str">
        <f t="shared" ca="1" si="46"/>
        <v>Balones de softbol</v>
      </c>
      <c r="C837" s="63" t="s">
        <v>1449</v>
      </c>
      <c r="D837" s="63">
        <v>40</v>
      </c>
      <c r="E837" s="66">
        <v>1000</v>
      </c>
      <c r="F837" s="65">
        <f t="shared" ca="1" si="47"/>
        <v>40000</v>
      </c>
      <c r="G837" s="5"/>
      <c r="H837" s="5"/>
      <c r="I837" s="5"/>
      <c r="J837" s="5"/>
    </row>
    <row r="838" spans="1:10" ht="13.5" customHeight="1" x14ac:dyDescent="0.2">
      <c r="A838" s="73">
        <v>49161521</v>
      </c>
      <c r="B838" s="64" t="str">
        <f t="shared" ca="1" si="46"/>
        <v>Guantes de softbol</v>
      </c>
      <c r="C838" s="63" t="s">
        <v>1449</v>
      </c>
      <c r="D838" s="63">
        <v>32</v>
      </c>
      <c r="E838" s="66">
        <v>1000</v>
      </c>
      <c r="F838" s="65">
        <f t="shared" ca="1" si="47"/>
        <v>32000</v>
      </c>
      <c r="G838" s="5"/>
      <c r="H838" s="5"/>
      <c r="I838" s="5"/>
      <c r="J838" s="5"/>
    </row>
    <row r="839" spans="1:10" ht="13.5" customHeight="1" x14ac:dyDescent="0.2">
      <c r="A839" s="73">
        <v>49161608</v>
      </c>
      <c r="B839" s="64" t="str">
        <f t="shared" ca="1" si="46"/>
        <v>Balones de voleibol</v>
      </c>
      <c r="C839" s="63" t="s">
        <v>1449</v>
      </c>
      <c r="D839" s="63">
        <v>30</v>
      </c>
      <c r="E839" s="66">
        <v>1000</v>
      </c>
      <c r="F839" s="65">
        <f t="shared" ca="1" si="47"/>
        <v>30000</v>
      </c>
      <c r="G839" s="5"/>
      <c r="H839" s="5"/>
      <c r="I839" s="5"/>
      <c r="J839" s="5"/>
    </row>
    <row r="840" spans="1:10" ht="13.5" customHeight="1" x14ac:dyDescent="0.2">
      <c r="A840" s="73">
        <v>49161504</v>
      </c>
      <c r="B840" s="64" t="str">
        <f t="shared" ca="1" si="46"/>
        <v>Balones de futbol</v>
      </c>
      <c r="C840" s="63" t="s">
        <v>1449</v>
      </c>
      <c r="D840" s="63">
        <v>30</v>
      </c>
      <c r="E840" s="66">
        <v>1000</v>
      </c>
      <c r="F840" s="65">
        <f t="shared" ca="1" si="47"/>
        <v>30000</v>
      </c>
      <c r="G840" s="5"/>
      <c r="H840" s="5"/>
      <c r="I840" s="5"/>
      <c r="J840" s="5"/>
    </row>
    <row r="841" spans="1:10" ht="13.5" customHeight="1" x14ac:dyDescent="0.2">
      <c r="A841" s="73">
        <v>49161603</v>
      </c>
      <c r="B841" s="64" t="str">
        <f t="shared" ca="1" si="46"/>
        <v>Pelotas de básquetbol</v>
      </c>
      <c r="C841" s="63" t="s">
        <v>1449</v>
      </c>
      <c r="D841" s="63">
        <v>46</v>
      </c>
      <c r="E841" s="66">
        <v>1000</v>
      </c>
      <c r="F841" s="65">
        <f t="shared" ca="1" si="47"/>
        <v>46000</v>
      </c>
      <c r="G841" s="5"/>
      <c r="H841" s="5"/>
      <c r="I841" s="5"/>
      <c r="J841" s="5"/>
    </row>
    <row r="842" spans="1:10" ht="13.5" customHeight="1" x14ac:dyDescent="0.2">
      <c r="A842" s="73">
        <v>49221505</v>
      </c>
      <c r="B842" s="64" t="str">
        <f t="shared" ca="1" si="46"/>
        <v>Mallas o redes para deportes</v>
      </c>
      <c r="C842" s="63" t="s">
        <v>1449</v>
      </c>
      <c r="D842" s="63">
        <v>20</v>
      </c>
      <c r="E842" s="66">
        <v>5000</v>
      </c>
      <c r="F842" s="65">
        <f t="shared" ca="1" si="47"/>
        <v>100000</v>
      </c>
      <c r="G842" s="5"/>
      <c r="H842" s="5"/>
      <c r="I842" s="5"/>
      <c r="J842" s="5"/>
    </row>
    <row r="843" spans="1:10" ht="14.1" customHeight="1" x14ac:dyDescent="0.2">
      <c r="A843" s="5"/>
      <c r="B843" s="5"/>
      <c r="C843" s="5"/>
      <c r="D843" s="5"/>
      <c r="E843" s="68" t="s">
        <v>12551</v>
      </c>
      <c r="F843" s="69">
        <f ca="1">SUM(Table341[MONTO TOTAL ESTIMADO])</f>
        <v>338000</v>
      </c>
      <c r="G843" s="5"/>
      <c r="H843" s="5" t="str">
        <f>C829</f>
        <v>Bienes</v>
      </c>
      <c r="I843" s="5" t="str">
        <f>E829</f>
        <v>No</v>
      </c>
      <c r="J843" s="5" t="str">
        <f>D829</f>
        <v>Compras por debajo del Umbral</v>
      </c>
    </row>
    <row r="844" spans="1:10" ht="14.1" customHeight="1" thickBot="1" x14ac:dyDescent="0.3"/>
    <row r="845" spans="1:10" ht="33.75" customHeight="1" thickBot="1" x14ac:dyDescent="0.25">
      <c r="A845" s="59" t="s">
        <v>16383</v>
      </c>
      <c r="B845" s="59" t="s">
        <v>161</v>
      </c>
      <c r="C845" s="59" t="s">
        <v>11725</v>
      </c>
      <c r="D845" s="59" t="s">
        <v>14379</v>
      </c>
      <c r="E845" s="59" t="s">
        <v>10963</v>
      </c>
      <c r="F845" s="59" t="s">
        <v>11096</v>
      </c>
      <c r="G845" s="5"/>
      <c r="H845" s="5"/>
      <c r="I845" s="5"/>
      <c r="J845" s="5"/>
    </row>
    <row r="846" spans="1:10" ht="13.5" customHeight="1" thickBot="1" x14ac:dyDescent="0.25">
      <c r="A846" s="61" t="s">
        <v>18848</v>
      </c>
      <c r="B846" s="61" t="s">
        <v>18849</v>
      </c>
      <c r="C846" s="61" t="s">
        <v>17798</v>
      </c>
      <c r="D846" s="61" t="s">
        <v>10172</v>
      </c>
      <c r="E846" s="61" t="s">
        <v>17854</v>
      </c>
      <c r="F846" s="61"/>
      <c r="G846" s="5"/>
      <c r="H846" s="5"/>
      <c r="I846" s="5"/>
      <c r="J846" s="5"/>
    </row>
    <row r="847" spans="1:10" ht="14.1" customHeight="1" thickBot="1" x14ac:dyDescent="0.25">
      <c r="A847" s="78" t="s">
        <v>14829</v>
      </c>
      <c r="B847" s="62" t="s">
        <v>8529</v>
      </c>
      <c r="C847" s="71">
        <v>45200</v>
      </c>
      <c r="D847" s="78" t="s">
        <v>9386</v>
      </c>
      <c r="E847" s="62" t="s">
        <v>13094</v>
      </c>
      <c r="F847" s="61" t="s">
        <v>3080</v>
      </c>
      <c r="G847" s="5"/>
      <c r="H847" s="5"/>
      <c r="I847" s="5"/>
      <c r="J847" s="5"/>
    </row>
    <row r="848" spans="1:10" ht="14.1" customHeight="1" thickBot="1" x14ac:dyDescent="0.25">
      <c r="A848" s="79"/>
      <c r="B848" s="62" t="s">
        <v>1786</v>
      </c>
      <c r="C848" s="60">
        <f>IF(C847="","",IF(AND(MONTH(C847)&gt;=1,MONTH(C847)&lt;=3),1,IF(AND(MONTH(C847)&gt;=4,MONTH(C847)&lt;=6),2,IF(AND(MONTH(C847)&gt;=7,MONTH(C847)&lt;=9),3,4))))</f>
        <v>4</v>
      </c>
      <c r="D848" s="79"/>
      <c r="E848" s="62" t="s">
        <v>2417</v>
      </c>
      <c r="F848" s="61" t="s">
        <v>11113</v>
      </c>
      <c r="G848" s="5"/>
      <c r="H848" s="5"/>
      <c r="I848" s="5"/>
      <c r="J848" s="5"/>
    </row>
    <row r="849" spans="1:10" ht="14.1" customHeight="1" thickBot="1" x14ac:dyDescent="0.25">
      <c r="A849" s="79"/>
      <c r="B849" s="62" t="s">
        <v>12943</v>
      </c>
      <c r="C849" s="71">
        <v>45291</v>
      </c>
      <c r="D849" s="79"/>
      <c r="E849" s="62" t="s">
        <v>3073</v>
      </c>
      <c r="F849" s="61" t="s">
        <v>11113</v>
      </c>
      <c r="G849" s="5"/>
      <c r="H849" s="5"/>
      <c r="I849" s="5"/>
      <c r="J849" s="5"/>
    </row>
    <row r="850" spans="1:10" ht="14.1" customHeight="1" thickBot="1" x14ac:dyDescent="0.25">
      <c r="A850" s="79"/>
      <c r="B850" s="62" t="s">
        <v>1786</v>
      </c>
      <c r="C850" s="60">
        <f>IF(C849="","",IF(AND(MONTH(C849)&gt;=1,MONTH(C849)&lt;=3),1,IF(AND(MONTH(C849)&gt;=4,MONTH(C849)&lt;=6),2,IF(AND(MONTH(C849)&gt;=7,MONTH(C849)&lt;=9),3,4))))</f>
        <v>4</v>
      </c>
      <c r="D850" s="79"/>
      <c r="E850" s="62" t="s">
        <v>13193</v>
      </c>
      <c r="F850" s="61" t="s">
        <v>11113</v>
      </c>
      <c r="G850" s="5"/>
      <c r="H850" s="5"/>
      <c r="I850" s="5"/>
      <c r="J850" s="5"/>
    </row>
    <row r="851" spans="1:10" ht="14.1" customHeight="1" thickBot="1" x14ac:dyDescent="0.25">
      <c r="A851" s="5"/>
      <c r="B851" s="5"/>
      <c r="C851" s="5"/>
      <c r="D851" s="5"/>
      <c r="E851" s="5"/>
      <c r="F851" s="5"/>
      <c r="G851" s="5"/>
      <c r="H851" s="5"/>
      <c r="I851" s="5"/>
      <c r="J851" s="5"/>
    </row>
    <row r="852" spans="1:10" ht="14.1" customHeight="1" thickBot="1" x14ac:dyDescent="0.25">
      <c r="A852" s="67" t="s">
        <v>15736</v>
      </c>
      <c r="B852" s="67" t="s">
        <v>16147</v>
      </c>
      <c r="C852" s="67" t="s">
        <v>15642</v>
      </c>
      <c r="D852" s="67" t="s">
        <v>15252</v>
      </c>
      <c r="E852" s="67" t="s">
        <v>6933</v>
      </c>
      <c r="F852" s="67" t="s">
        <v>15281</v>
      </c>
      <c r="G852" s="5"/>
      <c r="H852" s="5"/>
      <c r="I852" s="5"/>
      <c r="J852" s="5"/>
    </row>
    <row r="853" spans="1:10" ht="14.1" customHeight="1" x14ac:dyDescent="0.2">
      <c r="A853" s="73">
        <v>49161520</v>
      </c>
      <c r="B853" s="64" t="str">
        <f t="shared" ref="B853:B859" ca="1" si="48">IFERROR(INDEX(UNSPSCDes,MATCH(INDIRECT(ADDRESS(ROW(),COLUMN()-1,4)),UNSPSCCode,0)),"")</f>
        <v>Bates de softbol</v>
      </c>
      <c r="C853" s="63" t="s">
        <v>1449</v>
      </c>
      <c r="D853" s="63">
        <v>20</v>
      </c>
      <c r="E853" s="66">
        <v>3000</v>
      </c>
      <c r="F853" s="65">
        <f t="shared" ref="F853:F859" ca="1" si="49">INDIRECT(ADDRESS(ROW(),COLUMN()-2,4))*INDIRECT(ADDRESS(ROW(),COLUMN()-1,4))</f>
        <v>60000</v>
      </c>
      <c r="G853" s="5"/>
      <c r="H853" s="5"/>
      <c r="I853" s="5"/>
      <c r="J853" s="5"/>
    </row>
    <row r="854" spans="1:10" ht="13.5" customHeight="1" x14ac:dyDescent="0.2">
      <c r="A854" s="73">
        <v>49161509</v>
      </c>
      <c r="B854" s="64" t="str">
        <f t="shared" ca="1" si="48"/>
        <v>Balones de softbol</v>
      </c>
      <c r="C854" s="63" t="s">
        <v>1449</v>
      </c>
      <c r="D854" s="63">
        <v>32</v>
      </c>
      <c r="E854" s="66">
        <v>1000</v>
      </c>
      <c r="F854" s="65">
        <f t="shared" ca="1" si="49"/>
        <v>32000</v>
      </c>
      <c r="G854" s="5"/>
      <c r="H854" s="5"/>
      <c r="I854" s="5"/>
      <c r="J854" s="5"/>
    </row>
    <row r="855" spans="1:10" ht="13.5" customHeight="1" x14ac:dyDescent="0.2">
      <c r="A855" s="73">
        <v>49161521</v>
      </c>
      <c r="B855" s="64" t="str">
        <f t="shared" ca="1" si="48"/>
        <v>Guantes de softbol</v>
      </c>
      <c r="C855" s="63" t="s">
        <v>1449</v>
      </c>
      <c r="D855" s="63">
        <v>2</v>
      </c>
      <c r="E855" s="66">
        <v>1000</v>
      </c>
      <c r="F855" s="65">
        <f t="shared" ca="1" si="49"/>
        <v>2000</v>
      </c>
      <c r="G855" s="5"/>
      <c r="H855" s="5"/>
      <c r="I855" s="5"/>
      <c r="J855" s="5"/>
    </row>
    <row r="856" spans="1:10" ht="13.5" customHeight="1" x14ac:dyDescent="0.2">
      <c r="A856" s="73">
        <v>49161608</v>
      </c>
      <c r="B856" s="64" t="str">
        <f t="shared" ca="1" si="48"/>
        <v>Balones de voleibol</v>
      </c>
      <c r="C856" s="63" t="s">
        <v>1449</v>
      </c>
      <c r="D856" s="63">
        <v>20</v>
      </c>
      <c r="E856" s="66">
        <v>1000</v>
      </c>
      <c r="F856" s="65">
        <f t="shared" ca="1" si="49"/>
        <v>20000</v>
      </c>
      <c r="G856" s="5"/>
      <c r="H856" s="5"/>
      <c r="I856" s="5"/>
      <c r="J856" s="5"/>
    </row>
    <row r="857" spans="1:10" ht="13.5" customHeight="1" x14ac:dyDescent="0.2">
      <c r="A857" s="73">
        <v>49161504</v>
      </c>
      <c r="B857" s="64" t="str">
        <f t="shared" ca="1" si="48"/>
        <v>Balones de futbol</v>
      </c>
      <c r="C857" s="63" t="s">
        <v>1449</v>
      </c>
      <c r="D857" s="63">
        <v>20</v>
      </c>
      <c r="E857" s="66">
        <v>1000</v>
      </c>
      <c r="F857" s="65">
        <f t="shared" ca="1" si="49"/>
        <v>20000</v>
      </c>
      <c r="G857" s="5"/>
      <c r="H857" s="5"/>
      <c r="I857" s="5"/>
      <c r="J857" s="5"/>
    </row>
    <row r="858" spans="1:10" ht="13.5" customHeight="1" x14ac:dyDescent="0.2">
      <c r="A858" s="73">
        <v>49161603</v>
      </c>
      <c r="B858" s="64" t="str">
        <f t="shared" ca="1" si="48"/>
        <v>Pelotas de básquetbol</v>
      </c>
      <c r="C858" s="63" t="s">
        <v>1449</v>
      </c>
      <c r="D858" s="63">
        <v>22</v>
      </c>
      <c r="E858" s="66">
        <v>1000</v>
      </c>
      <c r="F858" s="65">
        <f t="shared" ca="1" si="49"/>
        <v>22000</v>
      </c>
      <c r="G858" s="5"/>
      <c r="H858" s="5"/>
      <c r="I858" s="5"/>
      <c r="J858" s="5"/>
    </row>
    <row r="859" spans="1:10" ht="13.5" customHeight="1" x14ac:dyDescent="0.2">
      <c r="A859" s="73">
        <v>49221505</v>
      </c>
      <c r="B859" s="64" t="str">
        <f t="shared" ca="1" si="48"/>
        <v>Mallas o redes para deportes</v>
      </c>
      <c r="C859" s="63" t="s">
        <v>1449</v>
      </c>
      <c r="D859" s="63">
        <v>20</v>
      </c>
      <c r="E859" s="66">
        <v>5000</v>
      </c>
      <c r="F859" s="65">
        <f t="shared" ca="1" si="49"/>
        <v>100000</v>
      </c>
      <c r="G859" s="5"/>
      <c r="H859" s="5"/>
      <c r="I859" s="5"/>
      <c r="J859" s="5"/>
    </row>
    <row r="860" spans="1:10" ht="14.1" customHeight="1" x14ac:dyDescent="0.2">
      <c r="A860" s="5"/>
      <c r="B860" s="5"/>
      <c r="C860" s="5"/>
      <c r="D860" s="5"/>
      <c r="E860" s="68" t="s">
        <v>12551</v>
      </c>
      <c r="F860" s="69">
        <f ca="1">SUM(Table342[MONTO TOTAL ESTIMADO])</f>
        <v>256000</v>
      </c>
      <c r="G860" s="5"/>
      <c r="H860" s="5" t="str">
        <f>C846</f>
        <v>Bienes</v>
      </c>
      <c r="I860" s="5" t="str">
        <f>E846</f>
        <v>No</v>
      </c>
      <c r="J860" s="5" t="str">
        <f>D846</f>
        <v>Compras por debajo del Umbral</v>
      </c>
    </row>
    <row r="861" spans="1:10" ht="14.1" customHeight="1" thickBot="1" x14ac:dyDescent="0.3"/>
    <row r="862" spans="1:10" ht="33.75" customHeight="1" thickBot="1" x14ac:dyDescent="0.25">
      <c r="A862" s="59" t="s">
        <v>16383</v>
      </c>
      <c r="B862" s="59" t="s">
        <v>161</v>
      </c>
      <c r="C862" s="59" t="s">
        <v>11725</v>
      </c>
      <c r="D862" s="59" t="s">
        <v>14379</v>
      </c>
      <c r="E862" s="59" t="s">
        <v>10963</v>
      </c>
      <c r="F862" s="59" t="s">
        <v>11096</v>
      </c>
      <c r="G862" s="5"/>
      <c r="H862" s="5"/>
      <c r="I862" s="5"/>
      <c r="J862" s="5"/>
    </row>
    <row r="863" spans="1:10" ht="13.5" customHeight="1" thickBot="1" x14ac:dyDescent="0.25">
      <c r="A863" s="61" t="s">
        <v>18850</v>
      </c>
      <c r="B863" s="61" t="s">
        <v>18851</v>
      </c>
      <c r="C863" s="61" t="s">
        <v>17798</v>
      </c>
      <c r="D863" s="61" t="s">
        <v>10172</v>
      </c>
      <c r="E863" s="61" t="s">
        <v>8855</v>
      </c>
      <c r="F863" s="61"/>
      <c r="G863" s="5"/>
      <c r="H863" s="5"/>
      <c r="I863" s="5"/>
      <c r="J863" s="5"/>
    </row>
    <row r="864" spans="1:10" ht="14.1" customHeight="1" thickBot="1" x14ac:dyDescent="0.25">
      <c r="A864" s="78" t="s">
        <v>14829</v>
      </c>
      <c r="B864" s="62" t="s">
        <v>8529</v>
      </c>
      <c r="C864" s="71">
        <v>44927</v>
      </c>
      <c r="D864" s="78" t="s">
        <v>9386</v>
      </c>
      <c r="E864" s="62" t="s">
        <v>13094</v>
      </c>
      <c r="F864" s="61" t="s">
        <v>3080</v>
      </c>
      <c r="G864" s="5"/>
      <c r="H864" s="5"/>
      <c r="I864" s="5"/>
      <c r="J864" s="5"/>
    </row>
    <row r="865" spans="1:10" ht="14.1" customHeight="1" thickBot="1" x14ac:dyDescent="0.25">
      <c r="A865" s="79"/>
      <c r="B865" s="62" t="s">
        <v>1786</v>
      </c>
      <c r="C865" s="60">
        <f>IF(C864="","",IF(AND(MONTH(C864)&gt;=1,MONTH(C864)&lt;=3),1,IF(AND(MONTH(C864)&gt;=4,MONTH(C864)&lt;=6),2,IF(AND(MONTH(C864)&gt;=7,MONTH(C864)&lt;=9),3,4))))</f>
        <v>1</v>
      </c>
      <c r="D865" s="79"/>
      <c r="E865" s="62" t="s">
        <v>2417</v>
      </c>
      <c r="F865" s="61" t="s">
        <v>11113</v>
      </c>
      <c r="G865" s="5"/>
      <c r="H865" s="5"/>
      <c r="I865" s="5"/>
      <c r="J865" s="5"/>
    </row>
    <row r="866" spans="1:10" ht="14.1" customHeight="1" thickBot="1" x14ac:dyDescent="0.25">
      <c r="A866" s="79"/>
      <c r="B866" s="62" t="s">
        <v>12943</v>
      </c>
      <c r="C866" s="71">
        <v>45016</v>
      </c>
      <c r="D866" s="79"/>
      <c r="E866" s="62" t="s">
        <v>3073</v>
      </c>
      <c r="F866" s="61" t="s">
        <v>11113</v>
      </c>
      <c r="G866" s="5"/>
      <c r="H866" s="5"/>
      <c r="I866" s="5"/>
      <c r="J866" s="5"/>
    </row>
    <row r="867" spans="1:10" ht="14.1" customHeight="1" thickBot="1" x14ac:dyDescent="0.25">
      <c r="A867" s="79"/>
      <c r="B867" s="62" t="s">
        <v>1786</v>
      </c>
      <c r="C867" s="60">
        <f>IF(C866="","",IF(AND(MONTH(C866)&gt;=1,MONTH(C866)&lt;=3),1,IF(AND(MONTH(C866)&gt;=4,MONTH(C866)&lt;=6),2,IF(AND(MONTH(C866)&gt;=7,MONTH(C866)&lt;=9),3,4))))</f>
        <v>1</v>
      </c>
      <c r="D867" s="79"/>
      <c r="E867" s="62" t="s">
        <v>13193</v>
      </c>
      <c r="F867" s="61" t="s">
        <v>11113</v>
      </c>
      <c r="G867" s="5"/>
      <c r="H867" s="5"/>
      <c r="I867" s="5"/>
      <c r="J867" s="5"/>
    </row>
    <row r="868" spans="1:10" ht="14.1" customHeight="1" thickBot="1" x14ac:dyDescent="0.25">
      <c r="A868" s="5"/>
      <c r="B868" s="5"/>
      <c r="C868" s="5"/>
      <c r="D868" s="5"/>
      <c r="E868" s="5"/>
      <c r="F868" s="5"/>
      <c r="G868" s="5"/>
      <c r="H868" s="5"/>
      <c r="I868" s="5"/>
      <c r="J868" s="5"/>
    </row>
    <row r="869" spans="1:10" ht="14.1" customHeight="1" thickBot="1" x14ac:dyDescent="0.25">
      <c r="A869" s="67" t="s">
        <v>15736</v>
      </c>
      <c r="B869" s="67" t="s">
        <v>16147</v>
      </c>
      <c r="C869" s="67" t="s">
        <v>15642</v>
      </c>
      <c r="D869" s="67" t="s">
        <v>15252</v>
      </c>
      <c r="E869" s="67" t="s">
        <v>6933</v>
      </c>
      <c r="F869" s="67" t="s">
        <v>15281</v>
      </c>
      <c r="G869" s="5"/>
      <c r="H869" s="5"/>
      <c r="I869" s="5"/>
      <c r="J869" s="5"/>
    </row>
    <row r="870" spans="1:10" ht="14.1" customHeight="1" x14ac:dyDescent="0.2">
      <c r="A870" s="73">
        <v>52151504</v>
      </c>
      <c r="B870" s="64" t="str">
        <f t="shared" ref="B870:B882" ca="1" si="50">IFERROR(INDEX(UNSPSCDes,MATCH(INDIRECT(ADDRESS(ROW(),COLUMN()-1,4)),UNSPSCCode,0)),"")</f>
        <v>Tazas o vasos o tapas desechables para uso doméstico</v>
      </c>
      <c r="C870" s="63" t="s">
        <v>4735</v>
      </c>
      <c r="D870" s="63">
        <v>777</v>
      </c>
      <c r="E870" s="66">
        <v>250</v>
      </c>
      <c r="F870" s="65">
        <f t="shared" ref="F870:F882" ca="1" si="51">INDIRECT(ADDRESS(ROW(),COLUMN()-2,4))*INDIRECT(ADDRESS(ROW(),COLUMN()-1,4))</f>
        <v>194250</v>
      </c>
      <c r="G870" s="5"/>
      <c r="H870" s="5"/>
      <c r="I870" s="5"/>
      <c r="J870" s="5"/>
    </row>
    <row r="871" spans="1:10" ht="13.5" customHeight="1" x14ac:dyDescent="0.2">
      <c r="A871" s="73">
        <v>52151502</v>
      </c>
      <c r="B871" s="64" t="str">
        <f t="shared" ca="1" si="50"/>
        <v>Platos desechables para uso doméstico</v>
      </c>
      <c r="C871" s="63" t="s">
        <v>4735</v>
      </c>
      <c r="D871" s="63">
        <v>120</v>
      </c>
      <c r="E871" s="66">
        <v>200</v>
      </c>
      <c r="F871" s="65">
        <f t="shared" ca="1" si="51"/>
        <v>24000</v>
      </c>
      <c r="G871" s="5"/>
      <c r="H871" s="5"/>
      <c r="I871" s="5"/>
      <c r="J871" s="5"/>
    </row>
    <row r="872" spans="1:10" ht="13.5" customHeight="1" x14ac:dyDescent="0.2">
      <c r="A872" s="73">
        <v>52151503</v>
      </c>
      <c r="B872" s="64" t="str">
        <f t="shared" ca="1" si="50"/>
        <v>Cubiertos desechables para uso doméstico</v>
      </c>
      <c r="C872" s="63" t="s">
        <v>435</v>
      </c>
      <c r="D872" s="63">
        <v>37</v>
      </c>
      <c r="E872" s="66">
        <v>200</v>
      </c>
      <c r="F872" s="65">
        <f t="shared" ca="1" si="51"/>
        <v>7400</v>
      </c>
      <c r="G872" s="5"/>
      <c r="H872" s="5"/>
      <c r="I872" s="5"/>
      <c r="J872" s="5"/>
    </row>
    <row r="873" spans="1:10" ht="13.5" customHeight="1" x14ac:dyDescent="0.2">
      <c r="A873" s="73">
        <v>52152104</v>
      </c>
      <c r="B873" s="64" t="str">
        <f t="shared" ca="1" si="50"/>
        <v>Copas para uso doméstico</v>
      </c>
      <c r="C873" s="63" t="s">
        <v>435</v>
      </c>
      <c r="D873" s="63">
        <v>1</v>
      </c>
      <c r="E873" s="66">
        <v>1000</v>
      </c>
      <c r="F873" s="65">
        <f t="shared" ca="1" si="51"/>
        <v>1000</v>
      </c>
      <c r="G873" s="5"/>
      <c r="H873" s="5"/>
      <c r="I873" s="5"/>
      <c r="J873" s="5"/>
    </row>
    <row r="874" spans="1:10" ht="13.5" customHeight="1" x14ac:dyDescent="0.2">
      <c r="A874" s="73">
        <v>52152102</v>
      </c>
      <c r="B874" s="64" t="str">
        <f t="shared" ca="1" si="50"/>
        <v>Vasos para beber para uso doméstico</v>
      </c>
      <c r="C874" s="63" t="s">
        <v>1449</v>
      </c>
      <c r="D874" s="63">
        <v>17</v>
      </c>
      <c r="E874" s="66">
        <v>1000</v>
      </c>
      <c r="F874" s="65">
        <f t="shared" ca="1" si="51"/>
        <v>17000</v>
      </c>
      <c r="G874" s="5"/>
      <c r="H874" s="5"/>
      <c r="I874" s="5"/>
      <c r="J874" s="5"/>
    </row>
    <row r="875" spans="1:10" ht="13.5" customHeight="1" x14ac:dyDescent="0.2">
      <c r="A875" s="73">
        <v>52152006</v>
      </c>
      <c r="B875" s="64" t="str">
        <f t="shared" ca="1" si="50"/>
        <v>Bandejas o fuentes para uso doméstico</v>
      </c>
      <c r="C875" s="63" t="s">
        <v>4735</v>
      </c>
      <c r="D875" s="63">
        <v>8</v>
      </c>
      <c r="E875" s="66">
        <v>500</v>
      </c>
      <c r="F875" s="65">
        <f t="shared" ca="1" si="51"/>
        <v>4000</v>
      </c>
      <c r="G875" s="5"/>
      <c r="H875" s="5"/>
      <c r="I875" s="5"/>
      <c r="J875" s="5"/>
    </row>
    <row r="876" spans="1:10" ht="13.5" customHeight="1" x14ac:dyDescent="0.2">
      <c r="A876" s="73">
        <v>52151709</v>
      </c>
      <c r="B876" s="64" t="str">
        <f t="shared" ca="1" si="50"/>
        <v>Set de cubiertos</v>
      </c>
      <c r="C876" s="63" t="s">
        <v>435</v>
      </c>
      <c r="D876" s="63">
        <v>16</v>
      </c>
      <c r="E876" s="66">
        <v>1500</v>
      </c>
      <c r="F876" s="65">
        <f t="shared" ca="1" si="51"/>
        <v>24000</v>
      </c>
      <c r="G876" s="5"/>
      <c r="H876" s="5"/>
      <c r="I876" s="5"/>
      <c r="J876" s="5"/>
    </row>
    <row r="877" spans="1:10" ht="13.5" customHeight="1" x14ac:dyDescent="0.2">
      <c r="A877" s="73">
        <v>52152004</v>
      </c>
      <c r="B877" s="64" t="str">
        <f t="shared" ca="1" si="50"/>
        <v>Platos para uso doméstico</v>
      </c>
      <c r="C877" s="63" t="s">
        <v>435</v>
      </c>
      <c r="D877" s="63">
        <v>16</v>
      </c>
      <c r="E877" s="66">
        <v>1000</v>
      </c>
      <c r="F877" s="65">
        <f t="shared" ca="1" si="51"/>
        <v>16000</v>
      </c>
      <c r="G877" s="5"/>
      <c r="H877" s="5"/>
      <c r="I877" s="5"/>
      <c r="J877" s="5"/>
    </row>
    <row r="878" spans="1:10" ht="13.5" customHeight="1" x14ac:dyDescent="0.2">
      <c r="A878" s="73">
        <v>52151704</v>
      </c>
      <c r="B878" s="64" t="str">
        <f t="shared" ca="1" si="50"/>
        <v>Cucharas para uso doméstico</v>
      </c>
      <c r="C878" s="63" t="s">
        <v>435</v>
      </c>
      <c r="D878" s="63">
        <v>15</v>
      </c>
      <c r="E878" s="66">
        <v>600</v>
      </c>
      <c r="F878" s="65">
        <f t="shared" ca="1" si="51"/>
        <v>9000</v>
      </c>
      <c r="G878" s="5"/>
      <c r="H878" s="5"/>
      <c r="I878" s="5"/>
      <c r="J878" s="5"/>
    </row>
    <row r="879" spans="1:10" ht="13.5" customHeight="1" x14ac:dyDescent="0.2">
      <c r="A879" s="73">
        <v>52151703</v>
      </c>
      <c r="B879" s="64" t="str">
        <f t="shared" ca="1" si="50"/>
        <v>Tenedores para uso doméstico</v>
      </c>
      <c r="C879" s="63" t="s">
        <v>435</v>
      </c>
      <c r="D879" s="63">
        <v>13</v>
      </c>
      <c r="E879" s="66">
        <v>600</v>
      </c>
      <c r="F879" s="65">
        <f t="shared" ca="1" si="51"/>
        <v>7800</v>
      </c>
      <c r="G879" s="5"/>
      <c r="H879" s="5"/>
      <c r="I879" s="5"/>
      <c r="J879" s="5"/>
    </row>
    <row r="880" spans="1:10" ht="13.5" customHeight="1" x14ac:dyDescent="0.2">
      <c r="A880" s="73">
        <v>52151702</v>
      </c>
      <c r="B880" s="64" t="str">
        <f t="shared" ca="1" si="50"/>
        <v>Cuchillos para uso doméstico</v>
      </c>
      <c r="C880" s="63" t="s">
        <v>435</v>
      </c>
      <c r="D880" s="63">
        <v>15</v>
      </c>
      <c r="E880" s="66">
        <v>600</v>
      </c>
      <c r="F880" s="65">
        <f t="shared" ca="1" si="51"/>
        <v>9000</v>
      </c>
      <c r="G880" s="5"/>
      <c r="H880" s="5"/>
      <c r="I880" s="5"/>
      <c r="J880" s="5"/>
    </row>
    <row r="881" spans="1:10" ht="13.5" customHeight="1" x14ac:dyDescent="0.2">
      <c r="A881" s="73">
        <v>52152101</v>
      </c>
      <c r="B881" s="64" t="str">
        <f t="shared" ca="1" si="50"/>
        <v>Tazas de café o té para uso doméstico</v>
      </c>
      <c r="C881" s="63" t="s">
        <v>1449</v>
      </c>
      <c r="D881" s="63">
        <v>28</v>
      </c>
      <c r="E881" s="66">
        <v>1000</v>
      </c>
      <c r="F881" s="65">
        <f t="shared" ca="1" si="51"/>
        <v>28000</v>
      </c>
      <c r="G881" s="5"/>
      <c r="H881" s="5"/>
      <c r="I881" s="5"/>
      <c r="J881" s="5"/>
    </row>
    <row r="882" spans="1:10" ht="13.5" customHeight="1" x14ac:dyDescent="0.2">
      <c r="A882" s="73">
        <v>52141501</v>
      </c>
      <c r="B882" s="64" t="str">
        <f t="shared" ca="1" si="50"/>
        <v>Neveras para uso doméstico</v>
      </c>
      <c r="C882" s="63" t="s">
        <v>1449</v>
      </c>
      <c r="D882" s="63">
        <v>4</v>
      </c>
      <c r="E882" s="66">
        <v>2000</v>
      </c>
      <c r="F882" s="65">
        <f t="shared" ca="1" si="51"/>
        <v>8000</v>
      </c>
      <c r="G882" s="5"/>
      <c r="H882" s="5"/>
      <c r="I882" s="5"/>
      <c r="J882" s="5"/>
    </row>
    <row r="883" spans="1:10" ht="14.1" customHeight="1" x14ac:dyDescent="0.2">
      <c r="A883" s="5"/>
      <c r="B883" s="5"/>
      <c r="C883" s="5"/>
      <c r="D883" s="5"/>
      <c r="E883" s="68" t="s">
        <v>12551</v>
      </c>
      <c r="F883" s="69">
        <f ca="1">SUM(Table343[MONTO TOTAL ESTIMADO])</f>
        <v>349450</v>
      </c>
      <c r="G883" s="5"/>
      <c r="H883" s="5" t="str">
        <f>C863</f>
        <v>Bienes</v>
      </c>
      <c r="I883" s="5" t="str">
        <f>E863</f>
        <v>Sí</v>
      </c>
      <c r="J883" s="5" t="str">
        <f>D863</f>
        <v>Compras por debajo del Umbral</v>
      </c>
    </row>
    <row r="884" spans="1:10" ht="14.1" customHeight="1" thickBot="1" x14ac:dyDescent="0.3"/>
    <row r="885" spans="1:10" ht="33.75" customHeight="1" thickBot="1" x14ac:dyDescent="0.25">
      <c r="A885" s="59" t="s">
        <v>16383</v>
      </c>
      <c r="B885" s="59" t="s">
        <v>161</v>
      </c>
      <c r="C885" s="59" t="s">
        <v>11725</v>
      </c>
      <c r="D885" s="59" t="s">
        <v>14379</v>
      </c>
      <c r="E885" s="59" t="s">
        <v>10963</v>
      </c>
      <c r="F885" s="59" t="s">
        <v>11096</v>
      </c>
      <c r="G885" s="5"/>
      <c r="H885" s="5"/>
      <c r="I885" s="5"/>
      <c r="J885" s="5"/>
    </row>
    <row r="886" spans="1:10" ht="13.5" customHeight="1" thickBot="1" x14ac:dyDescent="0.25">
      <c r="A886" s="61" t="s">
        <v>18850</v>
      </c>
      <c r="B886" s="61" t="s">
        <v>18851</v>
      </c>
      <c r="C886" s="61" t="s">
        <v>17798</v>
      </c>
      <c r="D886" s="61" t="s">
        <v>10172</v>
      </c>
      <c r="E886" s="61" t="s">
        <v>8855</v>
      </c>
      <c r="F886" s="61"/>
      <c r="G886" s="5"/>
      <c r="H886" s="5"/>
      <c r="I886" s="5"/>
      <c r="J886" s="5"/>
    </row>
    <row r="887" spans="1:10" ht="14.1" customHeight="1" thickBot="1" x14ac:dyDescent="0.25">
      <c r="A887" s="78" t="s">
        <v>14829</v>
      </c>
      <c r="B887" s="62" t="s">
        <v>8529</v>
      </c>
      <c r="C887" s="71">
        <v>45017</v>
      </c>
      <c r="D887" s="78" t="s">
        <v>9386</v>
      </c>
      <c r="E887" s="62" t="s">
        <v>13094</v>
      </c>
      <c r="F887" s="61" t="s">
        <v>3080</v>
      </c>
      <c r="G887" s="5"/>
      <c r="H887" s="5"/>
      <c r="I887" s="5"/>
      <c r="J887" s="5"/>
    </row>
    <row r="888" spans="1:10" ht="14.1" customHeight="1" thickBot="1" x14ac:dyDescent="0.25">
      <c r="A888" s="79"/>
      <c r="B888" s="62" t="s">
        <v>1786</v>
      </c>
      <c r="C888" s="60">
        <f>IF(C887="","",IF(AND(MONTH(C887)&gt;=1,MONTH(C887)&lt;=3),1,IF(AND(MONTH(C887)&gt;=4,MONTH(C887)&lt;=6),2,IF(AND(MONTH(C887)&gt;=7,MONTH(C887)&lt;=9),3,4))))</f>
        <v>2</v>
      </c>
      <c r="D888" s="79"/>
      <c r="E888" s="62" t="s">
        <v>2417</v>
      </c>
      <c r="F888" s="61" t="s">
        <v>11113</v>
      </c>
      <c r="G888" s="5"/>
      <c r="H888" s="5"/>
      <c r="I888" s="5"/>
      <c r="J888" s="5"/>
    </row>
    <row r="889" spans="1:10" ht="14.1" customHeight="1" thickBot="1" x14ac:dyDescent="0.25">
      <c r="A889" s="79"/>
      <c r="B889" s="62" t="s">
        <v>12943</v>
      </c>
      <c r="C889" s="71">
        <v>45107</v>
      </c>
      <c r="D889" s="79"/>
      <c r="E889" s="62" t="s">
        <v>3073</v>
      </c>
      <c r="F889" s="61" t="s">
        <v>11113</v>
      </c>
      <c r="G889" s="5"/>
      <c r="H889" s="5"/>
      <c r="I889" s="5"/>
      <c r="J889" s="5"/>
    </row>
    <row r="890" spans="1:10" ht="14.1" customHeight="1" thickBot="1" x14ac:dyDescent="0.25">
      <c r="A890" s="79"/>
      <c r="B890" s="62" t="s">
        <v>1786</v>
      </c>
      <c r="C890" s="60">
        <f>IF(C889="","",IF(AND(MONTH(C889)&gt;=1,MONTH(C889)&lt;=3),1,IF(AND(MONTH(C889)&gt;=4,MONTH(C889)&lt;=6),2,IF(AND(MONTH(C889)&gt;=7,MONTH(C889)&lt;=9),3,4))))</f>
        <v>2</v>
      </c>
      <c r="D890" s="79"/>
      <c r="E890" s="62" t="s">
        <v>13193</v>
      </c>
      <c r="F890" s="61" t="s">
        <v>11113</v>
      </c>
      <c r="G890" s="5"/>
      <c r="H890" s="5"/>
      <c r="I890" s="5"/>
      <c r="J890" s="5"/>
    </row>
    <row r="891" spans="1:10" ht="14.1" customHeight="1" thickBot="1" x14ac:dyDescent="0.25">
      <c r="A891" s="5"/>
      <c r="B891" s="5"/>
      <c r="C891" s="5"/>
      <c r="D891" s="5"/>
      <c r="E891" s="5"/>
      <c r="F891" s="5"/>
      <c r="G891" s="5"/>
      <c r="H891" s="5"/>
      <c r="I891" s="5"/>
      <c r="J891" s="5"/>
    </row>
    <row r="892" spans="1:10" ht="14.1" customHeight="1" thickBot="1" x14ac:dyDescent="0.25">
      <c r="A892" s="67" t="s">
        <v>15736</v>
      </c>
      <c r="B892" s="67" t="s">
        <v>16147</v>
      </c>
      <c r="C892" s="67" t="s">
        <v>15642</v>
      </c>
      <c r="D892" s="67" t="s">
        <v>15252</v>
      </c>
      <c r="E892" s="67" t="s">
        <v>6933</v>
      </c>
      <c r="F892" s="67" t="s">
        <v>15281</v>
      </c>
      <c r="G892" s="5"/>
      <c r="H892" s="5"/>
      <c r="I892" s="5"/>
      <c r="J892" s="5"/>
    </row>
    <row r="893" spans="1:10" ht="14.1" customHeight="1" x14ac:dyDescent="0.2">
      <c r="A893" s="73">
        <v>52151504</v>
      </c>
      <c r="B893" s="64" t="str">
        <f ca="1">IFERROR(INDEX(UNSPSCDes,MATCH(INDIRECT(ADDRESS(ROW(),COLUMN()-1,4)),UNSPSCCode,0)),"")</f>
        <v>Tazas o vasos o tapas desechables para uso doméstico</v>
      </c>
      <c r="C893" s="63" t="s">
        <v>4735</v>
      </c>
      <c r="D893" s="63">
        <v>771</v>
      </c>
      <c r="E893" s="66">
        <v>250</v>
      </c>
      <c r="F893" s="65">
        <f ca="1">INDIRECT(ADDRESS(ROW(),COLUMN()-2,4))*INDIRECT(ADDRESS(ROW(),COLUMN()-1,4))</f>
        <v>192750</v>
      </c>
      <c r="G893" s="5"/>
      <c r="H893" s="5"/>
      <c r="I893" s="5"/>
      <c r="J893" s="5"/>
    </row>
    <row r="894" spans="1:10" ht="13.5" customHeight="1" x14ac:dyDescent="0.2">
      <c r="A894" s="73">
        <v>52151502</v>
      </c>
      <c r="B894" s="64" t="str">
        <f ca="1">IFERROR(INDEX(UNSPSCDes,MATCH(INDIRECT(ADDRESS(ROW(),COLUMN()-1,4)),UNSPSCCode,0)),"")</f>
        <v>Platos desechables para uso doméstico</v>
      </c>
      <c r="C894" s="63" t="s">
        <v>4735</v>
      </c>
      <c r="D894" s="63">
        <v>16</v>
      </c>
      <c r="E894" s="66">
        <v>200</v>
      </c>
      <c r="F894" s="65">
        <f ca="1">INDIRECT(ADDRESS(ROW(),COLUMN()-2,4))*INDIRECT(ADDRESS(ROW(),COLUMN()-1,4))</f>
        <v>3200</v>
      </c>
      <c r="G894" s="5"/>
      <c r="H894" s="5"/>
      <c r="I894" s="5"/>
      <c r="J894" s="5"/>
    </row>
    <row r="895" spans="1:10" ht="13.5" customHeight="1" x14ac:dyDescent="0.2">
      <c r="A895" s="73">
        <v>52151503</v>
      </c>
      <c r="B895" s="64" t="str">
        <f ca="1">IFERROR(INDEX(UNSPSCDes,MATCH(INDIRECT(ADDRESS(ROW(),COLUMN()-1,4)),UNSPSCCode,0)),"")</f>
        <v>Cubiertos desechables para uso doméstico</v>
      </c>
      <c r="C895" s="63" t="s">
        <v>435</v>
      </c>
      <c r="D895" s="63">
        <v>23</v>
      </c>
      <c r="E895" s="66">
        <v>200</v>
      </c>
      <c r="F895" s="65">
        <f ca="1">INDIRECT(ADDRESS(ROW(),COLUMN()-2,4))*INDIRECT(ADDRESS(ROW(),COLUMN()-1,4))</f>
        <v>4600</v>
      </c>
      <c r="G895" s="5"/>
      <c r="H895" s="5"/>
      <c r="I895" s="5"/>
      <c r="J895" s="5"/>
    </row>
    <row r="896" spans="1:10" ht="13.5" customHeight="1" x14ac:dyDescent="0.2">
      <c r="A896" s="73">
        <v>52152102</v>
      </c>
      <c r="B896" s="64" t="str">
        <f ca="1">IFERROR(INDEX(UNSPSCDes,MATCH(INDIRECT(ADDRESS(ROW(),COLUMN()-1,4)),UNSPSCCode,0)),"")</f>
        <v>Vasos para beber para uso doméstico</v>
      </c>
      <c r="C896" s="63" t="s">
        <v>1449</v>
      </c>
      <c r="D896" s="63">
        <v>1</v>
      </c>
      <c r="E896" s="66">
        <v>1000</v>
      </c>
      <c r="F896" s="65">
        <f ca="1">INDIRECT(ADDRESS(ROW(),COLUMN()-2,4))*INDIRECT(ADDRESS(ROW(),COLUMN()-1,4))</f>
        <v>1000</v>
      </c>
      <c r="G896" s="5"/>
      <c r="H896" s="5"/>
      <c r="I896" s="5"/>
      <c r="J896" s="5"/>
    </row>
    <row r="897" spans="1:10" ht="14.1" customHeight="1" x14ac:dyDescent="0.2">
      <c r="A897" s="5"/>
      <c r="B897" s="5"/>
      <c r="C897" s="5"/>
      <c r="D897" s="5"/>
      <c r="E897" s="68" t="s">
        <v>12551</v>
      </c>
      <c r="F897" s="69">
        <f ca="1">SUM(Table344[MONTO TOTAL ESTIMADO])</f>
        <v>201550</v>
      </c>
      <c r="G897" s="5"/>
      <c r="H897" s="5" t="str">
        <f>C886</f>
        <v>Bienes</v>
      </c>
      <c r="I897" s="5" t="str">
        <f>E886</f>
        <v>Sí</v>
      </c>
      <c r="J897" s="5" t="str">
        <f>D886</f>
        <v>Compras por debajo del Umbral</v>
      </c>
    </row>
    <row r="898" spans="1:10" ht="14.1" customHeight="1" thickBot="1" x14ac:dyDescent="0.3"/>
    <row r="899" spans="1:10" ht="33.75" customHeight="1" thickBot="1" x14ac:dyDescent="0.25">
      <c r="A899" s="59" t="s">
        <v>16383</v>
      </c>
      <c r="B899" s="59" t="s">
        <v>161</v>
      </c>
      <c r="C899" s="59" t="s">
        <v>11725</v>
      </c>
      <c r="D899" s="59" t="s">
        <v>14379</v>
      </c>
      <c r="E899" s="59" t="s">
        <v>10963</v>
      </c>
      <c r="F899" s="59" t="s">
        <v>11096</v>
      </c>
      <c r="G899" s="5"/>
      <c r="H899" s="5"/>
      <c r="I899" s="5"/>
      <c r="J899" s="5"/>
    </row>
    <row r="900" spans="1:10" ht="13.5" customHeight="1" thickBot="1" x14ac:dyDescent="0.25">
      <c r="A900" s="61" t="s">
        <v>18850</v>
      </c>
      <c r="B900" s="61" t="s">
        <v>18851</v>
      </c>
      <c r="C900" s="61" t="s">
        <v>17798</v>
      </c>
      <c r="D900" s="61" t="s">
        <v>10172</v>
      </c>
      <c r="E900" s="61" t="s">
        <v>8855</v>
      </c>
      <c r="F900" s="61"/>
      <c r="G900" s="5"/>
      <c r="H900" s="5"/>
      <c r="I900" s="5"/>
      <c r="J900" s="5"/>
    </row>
    <row r="901" spans="1:10" ht="14.1" customHeight="1" thickBot="1" x14ac:dyDescent="0.25">
      <c r="A901" s="78" t="s">
        <v>14829</v>
      </c>
      <c r="B901" s="62" t="s">
        <v>8529</v>
      </c>
      <c r="C901" s="71">
        <v>45108</v>
      </c>
      <c r="D901" s="78" t="s">
        <v>9386</v>
      </c>
      <c r="E901" s="62" t="s">
        <v>13094</v>
      </c>
      <c r="F901" s="61" t="s">
        <v>3080</v>
      </c>
      <c r="G901" s="5"/>
      <c r="H901" s="5"/>
      <c r="I901" s="5"/>
      <c r="J901" s="5"/>
    </row>
    <row r="902" spans="1:10" ht="14.1" customHeight="1" thickBot="1" x14ac:dyDescent="0.25">
      <c r="A902" s="79"/>
      <c r="B902" s="62" t="s">
        <v>1786</v>
      </c>
      <c r="C902" s="60">
        <f>IF(C901="","",IF(AND(MONTH(C901)&gt;=1,MONTH(C901)&lt;=3),1,IF(AND(MONTH(C901)&gt;=4,MONTH(C901)&lt;=6),2,IF(AND(MONTH(C901)&gt;=7,MONTH(C901)&lt;=9),3,4))))</f>
        <v>3</v>
      </c>
      <c r="D902" s="79"/>
      <c r="E902" s="62" t="s">
        <v>2417</v>
      </c>
      <c r="F902" s="61" t="s">
        <v>11113</v>
      </c>
      <c r="G902" s="5"/>
      <c r="H902" s="5"/>
      <c r="I902" s="5"/>
      <c r="J902" s="5"/>
    </row>
    <row r="903" spans="1:10" ht="14.1" customHeight="1" thickBot="1" x14ac:dyDescent="0.25">
      <c r="A903" s="79"/>
      <c r="B903" s="62" t="s">
        <v>12943</v>
      </c>
      <c r="C903" s="71">
        <v>45199</v>
      </c>
      <c r="D903" s="79"/>
      <c r="E903" s="62" t="s">
        <v>3073</v>
      </c>
      <c r="F903" s="61" t="s">
        <v>11113</v>
      </c>
      <c r="G903" s="5"/>
      <c r="H903" s="5"/>
      <c r="I903" s="5"/>
      <c r="J903" s="5"/>
    </row>
    <row r="904" spans="1:10" ht="14.1" customHeight="1" thickBot="1" x14ac:dyDescent="0.25">
      <c r="A904" s="79"/>
      <c r="B904" s="62" t="s">
        <v>1786</v>
      </c>
      <c r="C904" s="60">
        <f>IF(C903="","",IF(AND(MONTH(C903)&gt;=1,MONTH(C903)&lt;=3),1,IF(AND(MONTH(C903)&gt;=4,MONTH(C903)&lt;=6),2,IF(AND(MONTH(C903)&gt;=7,MONTH(C903)&lt;=9),3,4))))</f>
        <v>3</v>
      </c>
      <c r="D904" s="79"/>
      <c r="E904" s="62" t="s">
        <v>13193</v>
      </c>
      <c r="F904" s="61" t="s">
        <v>11113</v>
      </c>
      <c r="G904" s="5"/>
      <c r="H904" s="5"/>
      <c r="I904" s="5"/>
      <c r="J904" s="5"/>
    </row>
    <row r="905" spans="1:10" ht="14.1" customHeight="1" thickBot="1" x14ac:dyDescent="0.25">
      <c r="A905" s="5"/>
      <c r="B905" s="5"/>
      <c r="C905" s="5"/>
      <c r="D905" s="5"/>
      <c r="E905" s="5"/>
      <c r="F905" s="5"/>
      <c r="G905" s="5"/>
      <c r="H905" s="5"/>
      <c r="I905" s="5"/>
      <c r="J905" s="5"/>
    </row>
    <row r="906" spans="1:10" ht="14.1" customHeight="1" thickBot="1" x14ac:dyDescent="0.25">
      <c r="A906" s="67" t="s">
        <v>15736</v>
      </c>
      <c r="B906" s="67" t="s">
        <v>16147</v>
      </c>
      <c r="C906" s="67" t="s">
        <v>15642</v>
      </c>
      <c r="D906" s="67" t="s">
        <v>15252</v>
      </c>
      <c r="E906" s="67" t="s">
        <v>6933</v>
      </c>
      <c r="F906" s="67" t="s">
        <v>15281</v>
      </c>
      <c r="G906" s="5"/>
      <c r="H906" s="5"/>
      <c r="I906" s="5"/>
      <c r="J906" s="5"/>
    </row>
    <row r="907" spans="1:10" ht="14.1" customHeight="1" x14ac:dyDescent="0.2">
      <c r="A907" s="73">
        <v>52151504</v>
      </c>
      <c r="B907" s="64" t="str">
        <f t="shared" ref="B907:B917" ca="1" si="52">IFERROR(INDEX(UNSPSCDes,MATCH(INDIRECT(ADDRESS(ROW(),COLUMN()-1,4)),UNSPSCCode,0)),"")</f>
        <v>Tazas o vasos o tapas desechables para uso doméstico</v>
      </c>
      <c r="C907" s="63" t="s">
        <v>4735</v>
      </c>
      <c r="D907" s="63">
        <v>773</v>
      </c>
      <c r="E907" s="66">
        <v>250</v>
      </c>
      <c r="F907" s="65">
        <f t="shared" ref="F907:F917" ca="1" si="53">INDIRECT(ADDRESS(ROW(),COLUMN()-2,4))*INDIRECT(ADDRESS(ROW(),COLUMN()-1,4))</f>
        <v>193250</v>
      </c>
      <c r="G907" s="5"/>
      <c r="H907" s="5"/>
      <c r="I907" s="5"/>
      <c r="J907" s="5"/>
    </row>
    <row r="908" spans="1:10" ht="13.5" customHeight="1" x14ac:dyDescent="0.2">
      <c r="A908" s="73">
        <v>52151502</v>
      </c>
      <c r="B908" s="64" t="str">
        <f t="shared" ca="1" si="52"/>
        <v>Platos desechables para uso doméstico</v>
      </c>
      <c r="C908" s="63" t="s">
        <v>4735</v>
      </c>
      <c r="D908" s="63">
        <v>66</v>
      </c>
      <c r="E908" s="66">
        <v>200</v>
      </c>
      <c r="F908" s="65">
        <f t="shared" ca="1" si="53"/>
        <v>13200</v>
      </c>
      <c r="G908" s="5"/>
      <c r="H908" s="5"/>
      <c r="I908" s="5"/>
      <c r="J908" s="5"/>
    </row>
    <row r="909" spans="1:10" ht="13.5" customHeight="1" x14ac:dyDescent="0.2">
      <c r="A909" s="73">
        <v>52151503</v>
      </c>
      <c r="B909" s="64" t="str">
        <f t="shared" ca="1" si="52"/>
        <v>Cubiertos desechables para uso doméstico</v>
      </c>
      <c r="C909" s="63" t="s">
        <v>4735</v>
      </c>
      <c r="D909" s="63">
        <v>33</v>
      </c>
      <c r="E909" s="66">
        <v>200</v>
      </c>
      <c r="F909" s="65">
        <f t="shared" ca="1" si="53"/>
        <v>6600</v>
      </c>
      <c r="G909" s="5"/>
      <c r="H909" s="5"/>
      <c r="I909" s="5"/>
      <c r="J909" s="5"/>
    </row>
    <row r="910" spans="1:10" ht="13.5" customHeight="1" x14ac:dyDescent="0.2">
      <c r="A910" s="73">
        <v>52152102</v>
      </c>
      <c r="B910" s="64" t="str">
        <f t="shared" ca="1" si="52"/>
        <v>Vasos para beber para uso doméstico</v>
      </c>
      <c r="C910" s="63" t="s">
        <v>435</v>
      </c>
      <c r="D910" s="63">
        <v>15</v>
      </c>
      <c r="E910" s="66">
        <v>1000</v>
      </c>
      <c r="F910" s="65">
        <f t="shared" ca="1" si="53"/>
        <v>15000</v>
      </c>
      <c r="G910" s="5"/>
      <c r="H910" s="5"/>
      <c r="I910" s="5"/>
      <c r="J910" s="5"/>
    </row>
    <row r="911" spans="1:10" ht="13.5" customHeight="1" x14ac:dyDescent="0.2">
      <c r="A911" s="73">
        <v>52152006</v>
      </c>
      <c r="B911" s="64" t="str">
        <f t="shared" ca="1" si="52"/>
        <v>Bandejas o fuentes para uso doméstico</v>
      </c>
      <c r="C911" s="63" t="s">
        <v>1449</v>
      </c>
      <c r="D911" s="63">
        <v>1</v>
      </c>
      <c r="E911" s="66">
        <v>500</v>
      </c>
      <c r="F911" s="65">
        <f t="shared" ca="1" si="53"/>
        <v>500</v>
      </c>
      <c r="G911" s="5"/>
      <c r="H911" s="5"/>
      <c r="I911" s="5"/>
      <c r="J911" s="5"/>
    </row>
    <row r="912" spans="1:10" ht="13.5" customHeight="1" x14ac:dyDescent="0.2">
      <c r="A912" s="73">
        <v>52151709</v>
      </c>
      <c r="B912" s="64" t="str">
        <f t="shared" ca="1" si="52"/>
        <v>Set de cubiertos</v>
      </c>
      <c r="C912" s="63" t="s">
        <v>4735</v>
      </c>
      <c r="D912" s="63">
        <v>14</v>
      </c>
      <c r="E912" s="66">
        <v>1500</v>
      </c>
      <c r="F912" s="65">
        <f t="shared" ca="1" si="53"/>
        <v>21000</v>
      </c>
      <c r="G912" s="5"/>
      <c r="H912" s="5"/>
      <c r="I912" s="5"/>
      <c r="J912" s="5"/>
    </row>
    <row r="913" spans="1:10" ht="13.5" customHeight="1" x14ac:dyDescent="0.2">
      <c r="A913" s="73">
        <v>52152004</v>
      </c>
      <c r="B913" s="64" t="str">
        <f t="shared" ca="1" si="52"/>
        <v>Platos para uso doméstico</v>
      </c>
      <c r="C913" s="63" t="s">
        <v>435</v>
      </c>
      <c r="D913" s="63">
        <v>4</v>
      </c>
      <c r="E913" s="66">
        <v>1000</v>
      </c>
      <c r="F913" s="65">
        <f t="shared" ca="1" si="53"/>
        <v>4000</v>
      </c>
      <c r="G913" s="5"/>
      <c r="H913" s="5"/>
      <c r="I913" s="5"/>
      <c r="J913" s="5"/>
    </row>
    <row r="914" spans="1:10" ht="13.5" customHeight="1" x14ac:dyDescent="0.2">
      <c r="A914" s="73">
        <v>52151704</v>
      </c>
      <c r="B914" s="64" t="str">
        <f t="shared" ca="1" si="52"/>
        <v>Cucharas para uso doméstico</v>
      </c>
      <c r="C914" s="63" t="s">
        <v>435</v>
      </c>
      <c r="D914" s="63">
        <v>14</v>
      </c>
      <c r="E914" s="66">
        <v>600</v>
      </c>
      <c r="F914" s="65">
        <f t="shared" ca="1" si="53"/>
        <v>8400</v>
      </c>
      <c r="G914" s="5"/>
      <c r="H914" s="5"/>
      <c r="I914" s="5"/>
      <c r="J914" s="5"/>
    </row>
    <row r="915" spans="1:10" ht="13.5" customHeight="1" x14ac:dyDescent="0.2">
      <c r="A915" s="73">
        <v>52151703</v>
      </c>
      <c r="B915" s="64" t="str">
        <f t="shared" ca="1" si="52"/>
        <v>Tenedores para uso doméstico</v>
      </c>
      <c r="C915" s="63" t="s">
        <v>435</v>
      </c>
      <c r="D915" s="63">
        <v>12</v>
      </c>
      <c r="E915" s="66">
        <v>600</v>
      </c>
      <c r="F915" s="65">
        <f t="shared" ca="1" si="53"/>
        <v>7200</v>
      </c>
      <c r="G915" s="5"/>
      <c r="H915" s="5"/>
      <c r="I915" s="5"/>
      <c r="J915" s="5"/>
    </row>
    <row r="916" spans="1:10" ht="13.5" customHeight="1" x14ac:dyDescent="0.2">
      <c r="A916" s="73">
        <v>52151702</v>
      </c>
      <c r="B916" s="64" t="str">
        <f t="shared" ca="1" si="52"/>
        <v>Cuchillos para uso doméstico</v>
      </c>
      <c r="C916" s="63" t="s">
        <v>435</v>
      </c>
      <c r="D916" s="63">
        <v>14</v>
      </c>
      <c r="E916" s="66">
        <v>600</v>
      </c>
      <c r="F916" s="65">
        <f t="shared" ca="1" si="53"/>
        <v>8400</v>
      </c>
      <c r="G916" s="5"/>
      <c r="H916" s="5"/>
      <c r="I916" s="5"/>
      <c r="J916" s="5"/>
    </row>
    <row r="917" spans="1:10" ht="13.5" customHeight="1" x14ac:dyDescent="0.2">
      <c r="A917" s="73">
        <v>52152101</v>
      </c>
      <c r="B917" s="64" t="str">
        <f t="shared" ca="1" si="52"/>
        <v>Tazas de café o té para uso doméstico</v>
      </c>
      <c r="C917" s="63" t="s">
        <v>435</v>
      </c>
      <c r="D917" s="63">
        <v>13</v>
      </c>
      <c r="E917" s="66">
        <v>1000</v>
      </c>
      <c r="F917" s="65">
        <f t="shared" ca="1" si="53"/>
        <v>13000</v>
      </c>
      <c r="G917" s="5"/>
      <c r="H917" s="5"/>
      <c r="I917" s="5"/>
      <c r="J917" s="5"/>
    </row>
    <row r="918" spans="1:10" ht="14.1" customHeight="1" x14ac:dyDescent="0.2">
      <c r="A918" s="5"/>
      <c r="B918" s="5"/>
      <c r="C918" s="5"/>
      <c r="D918" s="5"/>
      <c r="E918" s="68" t="s">
        <v>12551</v>
      </c>
      <c r="F918" s="69">
        <f ca="1">SUM(Table345[MONTO TOTAL ESTIMADO])</f>
        <v>290550</v>
      </c>
      <c r="G918" s="5"/>
      <c r="H918" s="5" t="str">
        <f>C900</f>
        <v>Bienes</v>
      </c>
      <c r="I918" s="5" t="str">
        <f>E900</f>
        <v>Sí</v>
      </c>
      <c r="J918" s="5" t="str">
        <f>D900</f>
        <v>Compras por debajo del Umbral</v>
      </c>
    </row>
    <row r="919" spans="1:10" ht="14.1" customHeight="1" thickBot="1" x14ac:dyDescent="0.3"/>
    <row r="920" spans="1:10" ht="33.75" customHeight="1" thickBot="1" x14ac:dyDescent="0.25">
      <c r="A920" s="59" t="s">
        <v>16383</v>
      </c>
      <c r="B920" s="59" t="s">
        <v>161</v>
      </c>
      <c r="C920" s="59" t="s">
        <v>11725</v>
      </c>
      <c r="D920" s="59" t="s">
        <v>14379</v>
      </c>
      <c r="E920" s="59" t="s">
        <v>10963</v>
      </c>
      <c r="F920" s="59" t="s">
        <v>11096</v>
      </c>
      <c r="G920" s="5"/>
      <c r="H920" s="5"/>
      <c r="I920" s="5"/>
      <c r="J920" s="5"/>
    </row>
    <row r="921" spans="1:10" ht="13.5" customHeight="1" thickBot="1" x14ac:dyDescent="0.25">
      <c r="A921" s="61" t="s">
        <v>18850</v>
      </c>
      <c r="B921" s="61" t="s">
        <v>18851</v>
      </c>
      <c r="C921" s="61" t="s">
        <v>17798</v>
      </c>
      <c r="D921" s="61" t="s">
        <v>10172</v>
      </c>
      <c r="E921" s="61" t="s">
        <v>8855</v>
      </c>
      <c r="F921" s="61"/>
      <c r="G921" s="5"/>
      <c r="H921" s="5"/>
      <c r="I921" s="5"/>
      <c r="J921" s="5"/>
    </row>
    <row r="922" spans="1:10" ht="14.1" customHeight="1" thickBot="1" x14ac:dyDescent="0.25">
      <c r="A922" s="78" t="s">
        <v>14829</v>
      </c>
      <c r="B922" s="62" t="s">
        <v>8529</v>
      </c>
      <c r="C922" s="71">
        <v>45200</v>
      </c>
      <c r="D922" s="78" t="s">
        <v>9386</v>
      </c>
      <c r="E922" s="62" t="s">
        <v>13094</v>
      </c>
      <c r="F922" s="61" t="s">
        <v>3080</v>
      </c>
      <c r="G922" s="5"/>
      <c r="H922" s="5"/>
      <c r="I922" s="5"/>
      <c r="J922" s="5"/>
    </row>
    <row r="923" spans="1:10" ht="14.1" customHeight="1" thickBot="1" x14ac:dyDescent="0.25">
      <c r="A923" s="79"/>
      <c r="B923" s="62" t="s">
        <v>1786</v>
      </c>
      <c r="C923" s="60">
        <f>IF(C922="","",IF(AND(MONTH(C922)&gt;=1,MONTH(C922)&lt;=3),1,IF(AND(MONTH(C922)&gt;=4,MONTH(C922)&lt;=6),2,IF(AND(MONTH(C922)&gt;=7,MONTH(C922)&lt;=9),3,4))))</f>
        <v>4</v>
      </c>
      <c r="D923" s="79"/>
      <c r="E923" s="62" t="s">
        <v>2417</v>
      </c>
      <c r="F923" s="61" t="s">
        <v>11113</v>
      </c>
      <c r="G923" s="5"/>
      <c r="H923" s="5"/>
      <c r="I923" s="5"/>
      <c r="J923" s="5"/>
    </row>
    <row r="924" spans="1:10" ht="14.1" customHeight="1" thickBot="1" x14ac:dyDescent="0.25">
      <c r="A924" s="79"/>
      <c r="B924" s="62" t="s">
        <v>12943</v>
      </c>
      <c r="C924" s="71">
        <v>45291</v>
      </c>
      <c r="D924" s="79"/>
      <c r="E924" s="62" t="s">
        <v>3073</v>
      </c>
      <c r="F924" s="61" t="s">
        <v>11113</v>
      </c>
      <c r="G924" s="5"/>
      <c r="H924" s="5"/>
      <c r="I924" s="5"/>
      <c r="J924" s="5"/>
    </row>
    <row r="925" spans="1:10" ht="14.1" customHeight="1" thickBot="1" x14ac:dyDescent="0.25">
      <c r="A925" s="79"/>
      <c r="B925" s="62" t="s">
        <v>1786</v>
      </c>
      <c r="C925" s="60">
        <f>IF(C924="","",IF(AND(MONTH(C924)&gt;=1,MONTH(C924)&lt;=3),1,IF(AND(MONTH(C924)&gt;=4,MONTH(C924)&lt;=6),2,IF(AND(MONTH(C924)&gt;=7,MONTH(C924)&lt;=9),3,4))))</f>
        <v>4</v>
      </c>
      <c r="D925" s="79"/>
      <c r="E925" s="62" t="s">
        <v>13193</v>
      </c>
      <c r="F925" s="61" t="s">
        <v>11113</v>
      </c>
      <c r="G925" s="5"/>
      <c r="H925" s="5"/>
      <c r="I925" s="5"/>
      <c r="J925" s="5"/>
    </row>
    <row r="926" spans="1:10" ht="14.1" customHeight="1" thickBot="1" x14ac:dyDescent="0.25">
      <c r="A926" s="5"/>
      <c r="B926" s="5"/>
      <c r="C926" s="5"/>
      <c r="D926" s="5"/>
      <c r="E926" s="5"/>
      <c r="F926" s="5"/>
      <c r="G926" s="5"/>
      <c r="H926" s="5"/>
      <c r="I926" s="5"/>
      <c r="J926" s="5"/>
    </row>
    <row r="927" spans="1:10" ht="14.1" customHeight="1" thickBot="1" x14ac:dyDescent="0.25">
      <c r="A927" s="67" t="s">
        <v>15736</v>
      </c>
      <c r="B927" s="67" t="s">
        <v>16147</v>
      </c>
      <c r="C927" s="67" t="s">
        <v>15642</v>
      </c>
      <c r="D927" s="67" t="s">
        <v>15252</v>
      </c>
      <c r="E927" s="67" t="s">
        <v>6933</v>
      </c>
      <c r="F927" s="67" t="s">
        <v>15281</v>
      </c>
      <c r="G927" s="5"/>
      <c r="H927" s="5"/>
      <c r="I927" s="5"/>
      <c r="J927" s="5"/>
    </row>
    <row r="928" spans="1:10" ht="14.1" customHeight="1" x14ac:dyDescent="0.2">
      <c r="A928" s="73">
        <v>52151504</v>
      </c>
      <c r="B928" s="64" t="str">
        <f ca="1">IFERROR(INDEX(UNSPSCDes,MATCH(INDIRECT(ADDRESS(ROW(),COLUMN()-1,4)),UNSPSCCode,0)),"")</f>
        <v>Tazas o vasos o tapas desechables para uso doméstico</v>
      </c>
      <c r="C928" s="63" t="s">
        <v>4735</v>
      </c>
      <c r="D928" s="63">
        <v>771</v>
      </c>
      <c r="E928" s="66">
        <v>250</v>
      </c>
      <c r="F928" s="65">
        <f ca="1">INDIRECT(ADDRESS(ROW(),COLUMN()-2,4))*INDIRECT(ADDRESS(ROW(),COLUMN()-1,4))</f>
        <v>192750</v>
      </c>
      <c r="G928" s="5"/>
      <c r="H928" s="5"/>
      <c r="I928" s="5"/>
      <c r="J928" s="5"/>
    </row>
    <row r="929" spans="1:10" ht="13.5" customHeight="1" x14ac:dyDescent="0.2">
      <c r="A929" s="73">
        <v>52151502</v>
      </c>
      <c r="B929" s="64" t="str">
        <f ca="1">IFERROR(INDEX(UNSPSCDes,MATCH(INDIRECT(ADDRESS(ROW(),COLUMN()-1,4)),UNSPSCCode,0)),"")</f>
        <v>Platos desechables para uso doméstico</v>
      </c>
      <c r="C929" s="63" t="s">
        <v>4735</v>
      </c>
      <c r="D929" s="63">
        <v>16</v>
      </c>
      <c r="E929" s="66">
        <v>200</v>
      </c>
      <c r="F929" s="65">
        <f ca="1">INDIRECT(ADDRESS(ROW(),COLUMN()-2,4))*INDIRECT(ADDRESS(ROW(),COLUMN()-1,4))</f>
        <v>3200</v>
      </c>
      <c r="G929" s="5"/>
      <c r="H929" s="5"/>
      <c r="I929" s="5"/>
      <c r="J929" s="5"/>
    </row>
    <row r="930" spans="1:10" ht="13.5" customHeight="1" x14ac:dyDescent="0.2">
      <c r="A930" s="73">
        <v>52151503</v>
      </c>
      <c r="B930" s="64" t="str">
        <f ca="1">IFERROR(INDEX(UNSPSCDes,MATCH(INDIRECT(ADDRESS(ROW(),COLUMN()-1,4)),UNSPSCCode,0)),"")</f>
        <v>Cubiertos desechables para uso doméstico</v>
      </c>
      <c r="C930" s="63" t="s">
        <v>4735</v>
      </c>
      <c r="D930" s="63">
        <v>23</v>
      </c>
      <c r="E930" s="66">
        <v>200</v>
      </c>
      <c r="F930" s="65">
        <f ca="1">INDIRECT(ADDRESS(ROW(),COLUMN()-2,4))*INDIRECT(ADDRESS(ROW(),COLUMN()-1,4))</f>
        <v>4600</v>
      </c>
      <c r="G930" s="5"/>
      <c r="H930" s="5"/>
      <c r="I930" s="5"/>
      <c r="J930" s="5"/>
    </row>
    <row r="931" spans="1:10" ht="14.1" customHeight="1" x14ac:dyDescent="0.2">
      <c r="A931" s="5"/>
      <c r="B931" s="5"/>
      <c r="C931" s="5"/>
      <c r="D931" s="5"/>
      <c r="E931" s="68" t="s">
        <v>12551</v>
      </c>
      <c r="F931" s="69">
        <f ca="1">SUM(Table346[MONTO TOTAL ESTIMADO])</f>
        <v>200550</v>
      </c>
      <c r="G931" s="5"/>
      <c r="H931" s="5" t="str">
        <f>C921</f>
        <v>Bienes</v>
      </c>
      <c r="I931" s="5" t="str">
        <f>E921</f>
        <v>Sí</v>
      </c>
      <c r="J931" s="5" t="str">
        <f>D921</f>
        <v>Compras por debajo del Umbral</v>
      </c>
    </row>
    <row r="932" spans="1:10" ht="14.1" customHeight="1" thickBot="1" x14ac:dyDescent="0.3"/>
    <row r="933" spans="1:10" ht="33.75" customHeight="1" thickBot="1" x14ac:dyDescent="0.25">
      <c r="A933" s="59" t="s">
        <v>16383</v>
      </c>
      <c r="B933" s="59" t="s">
        <v>161</v>
      </c>
      <c r="C933" s="59" t="s">
        <v>11725</v>
      </c>
      <c r="D933" s="59" t="s">
        <v>14379</v>
      </c>
      <c r="E933" s="59" t="s">
        <v>10963</v>
      </c>
      <c r="F933" s="59" t="s">
        <v>11096</v>
      </c>
      <c r="G933" s="5"/>
      <c r="H933" s="5"/>
      <c r="I933" s="5"/>
      <c r="J933" s="5"/>
    </row>
    <row r="934" spans="1:10" ht="13.5" customHeight="1" thickBot="1" x14ac:dyDescent="0.25">
      <c r="A934" s="61" t="s">
        <v>18852</v>
      </c>
      <c r="B934" s="61" t="s">
        <v>18853</v>
      </c>
      <c r="C934" s="61" t="s">
        <v>17798</v>
      </c>
      <c r="D934" s="61" t="s">
        <v>10172</v>
      </c>
      <c r="E934" s="61" t="s">
        <v>8855</v>
      </c>
      <c r="F934" s="61"/>
      <c r="G934" s="5"/>
      <c r="H934" s="5"/>
      <c r="I934" s="5"/>
      <c r="J934" s="5"/>
    </row>
    <row r="935" spans="1:10" ht="14.1" customHeight="1" thickBot="1" x14ac:dyDescent="0.25">
      <c r="A935" s="78" t="s">
        <v>14829</v>
      </c>
      <c r="B935" s="62" t="s">
        <v>8529</v>
      </c>
      <c r="C935" s="71">
        <v>44927</v>
      </c>
      <c r="D935" s="78" t="s">
        <v>9386</v>
      </c>
      <c r="E935" s="62" t="s">
        <v>13094</v>
      </c>
      <c r="F935" s="61" t="s">
        <v>3080</v>
      </c>
      <c r="G935" s="5"/>
      <c r="H935" s="5"/>
      <c r="I935" s="5"/>
      <c r="J935" s="5"/>
    </row>
    <row r="936" spans="1:10" ht="14.1" customHeight="1" thickBot="1" x14ac:dyDescent="0.25">
      <c r="A936" s="79"/>
      <c r="B936" s="62" t="s">
        <v>1786</v>
      </c>
      <c r="C936" s="60">
        <f>IF(C935="","",IF(AND(MONTH(C935)&gt;=1,MONTH(C935)&lt;=3),1,IF(AND(MONTH(C935)&gt;=4,MONTH(C935)&lt;=6),2,IF(AND(MONTH(C935)&gt;=7,MONTH(C935)&lt;=9),3,4))))</f>
        <v>1</v>
      </c>
      <c r="D936" s="79"/>
      <c r="E936" s="62" t="s">
        <v>2417</v>
      </c>
      <c r="F936" s="61" t="s">
        <v>11113</v>
      </c>
      <c r="G936" s="5"/>
      <c r="H936" s="5"/>
      <c r="I936" s="5"/>
      <c r="J936" s="5"/>
    </row>
    <row r="937" spans="1:10" ht="14.1" customHeight="1" thickBot="1" x14ac:dyDescent="0.25">
      <c r="A937" s="79"/>
      <c r="B937" s="62" t="s">
        <v>12943</v>
      </c>
      <c r="C937" s="71">
        <v>45016</v>
      </c>
      <c r="D937" s="79"/>
      <c r="E937" s="62" t="s">
        <v>3073</v>
      </c>
      <c r="F937" s="61" t="s">
        <v>11113</v>
      </c>
      <c r="G937" s="5"/>
      <c r="H937" s="5"/>
      <c r="I937" s="5"/>
      <c r="J937" s="5"/>
    </row>
    <row r="938" spans="1:10" ht="14.1" customHeight="1" thickBot="1" x14ac:dyDescent="0.25">
      <c r="A938" s="79"/>
      <c r="B938" s="62" t="s">
        <v>1786</v>
      </c>
      <c r="C938" s="60">
        <f>IF(C937="","",IF(AND(MONTH(C937)&gt;=1,MONTH(C937)&lt;=3),1,IF(AND(MONTH(C937)&gt;=4,MONTH(C937)&lt;=6),2,IF(AND(MONTH(C937)&gt;=7,MONTH(C937)&lt;=9),3,4))))</f>
        <v>1</v>
      </c>
      <c r="D938" s="79"/>
      <c r="E938" s="62" t="s">
        <v>13193</v>
      </c>
      <c r="F938" s="61" t="s">
        <v>11113</v>
      </c>
      <c r="G938" s="5"/>
      <c r="H938" s="5"/>
      <c r="I938" s="5"/>
      <c r="J938" s="5"/>
    </row>
    <row r="939" spans="1:10" ht="14.1" customHeight="1" thickBot="1" x14ac:dyDescent="0.25">
      <c r="A939" s="5"/>
      <c r="B939" s="5"/>
      <c r="C939" s="5"/>
      <c r="D939" s="5"/>
      <c r="E939" s="5"/>
      <c r="F939" s="5"/>
      <c r="G939" s="5"/>
      <c r="H939" s="5"/>
      <c r="I939" s="5"/>
      <c r="J939" s="5"/>
    </row>
    <row r="940" spans="1:10" ht="14.1" customHeight="1" thickBot="1" x14ac:dyDescent="0.25">
      <c r="A940" s="67" t="s">
        <v>15736</v>
      </c>
      <c r="B940" s="67" t="s">
        <v>16147</v>
      </c>
      <c r="C940" s="67" t="s">
        <v>15642</v>
      </c>
      <c r="D940" s="67" t="s">
        <v>15252</v>
      </c>
      <c r="E940" s="67" t="s">
        <v>6933</v>
      </c>
      <c r="F940" s="67" t="s">
        <v>15281</v>
      </c>
      <c r="G940" s="5"/>
      <c r="H940" s="5"/>
      <c r="I940" s="5"/>
      <c r="J940" s="5"/>
    </row>
    <row r="941" spans="1:10" ht="13.5" customHeight="1" x14ac:dyDescent="0.2">
      <c r="A941" s="73">
        <v>32121705</v>
      </c>
      <c r="B941" s="64" t="str">
        <f t="shared" ref="B941:B965" ca="1" si="54">IFERROR(INDEX(UNSPSCDes,MATCH(INDIRECT(ADDRESS(ROW(),COLUMN()-1,4)),UNSPSCCode,0)),"")</f>
        <v>Inversores</v>
      </c>
      <c r="C941" s="63" t="s">
        <v>1449</v>
      </c>
      <c r="D941" s="63">
        <v>3</v>
      </c>
      <c r="E941" s="66">
        <v>30000</v>
      </c>
      <c r="F941" s="65">
        <f t="shared" ref="F941:F965" ca="1" si="55">INDIRECT(ADDRESS(ROW(),COLUMN()-2,4))*INDIRECT(ADDRESS(ROW(),COLUMN()-1,4))</f>
        <v>90000</v>
      </c>
      <c r="G941" s="5"/>
      <c r="H941" s="5"/>
      <c r="I941" s="5"/>
      <c r="J941" s="5"/>
    </row>
    <row r="942" spans="1:10" ht="13.5" customHeight="1" x14ac:dyDescent="0.2">
      <c r="A942" s="73">
        <v>31162304</v>
      </c>
      <c r="B942" s="64" t="str">
        <f t="shared" ca="1" si="54"/>
        <v>Regletas de montaje</v>
      </c>
      <c r="C942" s="63" t="s">
        <v>1449</v>
      </c>
      <c r="D942" s="63">
        <v>20</v>
      </c>
      <c r="E942" s="66">
        <v>700</v>
      </c>
      <c r="F942" s="65">
        <f t="shared" ca="1" si="55"/>
        <v>14000</v>
      </c>
      <c r="G942" s="5"/>
      <c r="H942" s="5"/>
      <c r="I942" s="5"/>
      <c r="J942" s="5"/>
    </row>
    <row r="943" spans="1:10" ht="13.5" customHeight="1" x14ac:dyDescent="0.2">
      <c r="A943" s="73">
        <v>46171501</v>
      </c>
      <c r="B943" s="64" t="str">
        <f t="shared" ca="1" si="54"/>
        <v>Candados</v>
      </c>
      <c r="C943" s="63" t="s">
        <v>1449</v>
      </c>
      <c r="D943" s="63">
        <v>13</v>
      </c>
      <c r="E943" s="66">
        <v>600</v>
      </c>
      <c r="F943" s="65">
        <f t="shared" ca="1" si="55"/>
        <v>7800</v>
      </c>
      <c r="G943" s="5"/>
      <c r="H943" s="5"/>
      <c r="I943" s="5"/>
      <c r="J943" s="5"/>
    </row>
    <row r="944" spans="1:10" ht="13.5" customHeight="1" x14ac:dyDescent="0.2">
      <c r="A944" s="73">
        <v>31162402</v>
      </c>
      <c r="B944" s="64" t="str">
        <f t="shared" ca="1" si="54"/>
        <v>Cerraduras</v>
      </c>
      <c r="C944" s="63" t="s">
        <v>1449</v>
      </c>
      <c r="D944" s="63">
        <v>3</v>
      </c>
      <c r="E944" s="66">
        <v>900</v>
      </c>
      <c r="F944" s="65">
        <f t="shared" ca="1" si="55"/>
        <v>2700</v>
      </c>
      <c r="G944" s="5"/>
      <c r="H944" s="5"/>
      <c r="I944" s="5"/>
      <c r="J944" s="5"/>
    </row>
    <row r="945" spans="1:10" ht="13.5" customHeight="1" x14ac:dyDescent="0.2">
      <c r="A945" s="73">
        <v>39101701</v>
      </c>
      <c r="B945" s="64" t="str">
        <f t="shared" ca="1" si="54"/>
        <v>Tubos fluorescentes</v>
      </c>
      <c r="C945" s="63" t="s">
        <v>16989</v>
      </c>
      <c r="D945" s="63">
        <v>1</v>
      </c>
      <c r="E945" s="66">
        <v>1500</v>
      </c>
      <c r="F945" s="65">
        <f t="shared" ca="1" si="55"/>
        <v>1500</v>
      </c>
      <c r="G945" s="5"/>
      <c r="H945" s="5"/>
      <c r="I945" s="5"/>
      <c r="J945" s="5"/>
    </row>
    <row r="946" spans="1:10" ht="13.5" customHeight="1" x14ac:dyDescent="0.2">
      <c r="A946" s="73">
        <v>39121601</v>
      </c>
      <c r="B946" s="64" t="str">
        <f t="shared" ca="1" si="54"/>
        <v>Breakers de circuito</v>
      </c>
      <c r="C946" s="63" t="s">
        <v>1449</v>
      </c>
      <c r="D946" s="63">
        <v>5</v>
      </c>
      <c r="E946" s="66">
        <v>160</v>
      </c>
      <c r="F946" s="65">
        <f t="shared" ca="1" si="55"/>
        <v>800</v>
      </c>
      <c r="G946" s="5"/>
      <c r="H946" s="5"/>
      <c r="I946" s="5"/>
      <c r="J946" s="5"/>
    </row>
    <row r="947" spans="1:10" ht="13.5" customHeight="1" x14ac:dyDescent="0.2">
      <c r="A947" s="73">
        <v>27111801</v>
      </c>
      <c r="B947" s="64" t="str">
        <f t="shared" ca="1" si="54"/>
        <v>Cintas métricas</v>
      </c>
      <c r="C947" s="63" t="s">
        <v>1449</v>
      </c>
      <c r="D947" s="63">
        <v>2</v>
      </c>
      <c r="E947" s="66">
        <v>300</v>
      </c>
      <c r="F947" s="65">
        <f t="shared" ca="1" si="55"/>
        <v>600</v>
      </c>
      <c r="G947" s="5"/>
      <c r="H947" s="5"/>
      <c r="I947" s="5"/>
      <c r="J947" s="5"/>
    </row>
    <row r="948" spans="1:10" ht="13.5" customHeight="1" x14ac:dyDescent="0.2">
      <c r="A948" s="73">
        <v>27111509</v>
      </c>
      <c r="B948" s="64" t="str">
        <f t="shared" ca="1" si="54"/>
        <v>Barrenas</v>
      </c>
      <c r="C948" s="63" t="s">
        <v>1449</v>
      </c>
      <c r="D948" s="63">
        <v>1</v>
      </c>
      <c r="E948" s="66">
        <v>100</v>
      </c>
      <c r="F948" s="65">
        <f t="shared" ca="1" si="55"/>
        <v>100</v>
      </c>
      <c r="G948" s="5"/>
      <c r="H948" s="5"/>
      <c r="I948" s="5"/>
      <c r="J948" s="5"/>
    </row>
    <row r="949" spans="1:10" ht="13.5" customHeight="1" x14ac:dyDescent="0.2">
      <c r="A949" s="73">
        <v>31161501</v>
      </c>
      <c r="B949" s="64" t="str">
        <f t="shared" ca="1" si="54"/>
        <v>Tornillos de perno</v>
      </c>
      <c r="C949" s="63" t="s">
        <v>16989</v>
      </c>
      <c r="D949" s="63">
        <v>1</v>
      </c>
      <c r="E949" s="66">
        <v>100</v>
      </c>
      <c r="F949" s="65">
        <f t="shared" ca="1" si="55"/>
        <v>100</v>
      </c>
      <c r="G949" s="5"/>
      <c r="H949" s="5"/>
      <c r="I949" s="5"/>
      <c r="J949" s="5"/>
    </row>
    <row r="950" spans="1:10" ht="13.5" customHeight="1" x14ac:dyDescent="0.2">
      <c r="A950" s="73">
        <v>27111602</v>
      </c>
      <c r="B950" s="64" t="str">
        <f t="shared" ca="1" si="54"/>
        <v>Martillos</v>
      </c>
      <c r="C950" s="63" t="s">
        <v>1449</v>
      </c>
      <c r="D950" s="63">
        <v>2</v>
      </c>
      <c r="E950" s="66">
        <v>600</v>
      </c>
      <c r="F950" s="65">
        <f t="shared" ca="1" si="55"/>
        <v>1200</v>
      </c>
      <c r="G950" s="5"/>
      <c r="H950" s="5"/>
      <c r="I950" s="5"/>
      <c r="J950" s="5"/>
    </row>
    <row r="951" spans="1:10" ht="13.5" customHeight="1" x14ac:dyDescent="0.2">
      <c r="A951" s="73">
        <v>23101502</v>
      </c>
      <c r="B951" s="64" t="str">
        <f t="shared" ca="1" si="54"/>
        <v>Taladros</v>
      </c>
      <c r="C951" s="63" t="s">
        <v>1449</v>
      </c>
      <c r="D951" s="63">
        <v>2</v>
      </c>
      <c r="E951" s="66">
        <v>3000</v>
      </c>
      <c r="F951" s="65">
        <f t="shared" ca="1" si="55"/>
        <v>6000</v>
      </c>
      <c r="G951" s="5"/>
      <c r="H951" s="5"/>
      <c r="I951" s="5"/>
      <c r="J951" s="5"/>
    </row>
    <row r="952" spans="1:10" ht="13.5" customHeight="1" x14ac:dyDescent="0.2">
      <c r="A952" s="73">
        <v>27112105</v>
      </c>
      <c r="B952" s="64" t="str">
        <f t="shared" ca="1" si="54"/>
        <v>Pinzas</v>
      </c>
      <c r="C952" s="63" t="s">
        <v>1449</v>
      </c>
      <c r="D952" s="63">
        <v>2</v>
      </c>
      <c r="E952" s="66">
        <v>400</v>
      </c>
      <c r="F952" s="65">
        <f t="shared" ca="1" si="55"/>
        <v>800</v>
      </c>
      <c r="G952" s="5"/>
      <c r="H952" s="5"/>
      <c r="I952" s="5"/>
      <c r="J952" s="5"/>
    </row>
    <row r="953" spans="1:10" ht="13.5" customHeight="1" x14ac:dyDescent="0.2">
      <c r="A953" s="73">
        <v>27111701</v>
      </c>
      <c r="B953" s="64" t="str">
        <f t="shared" ca="1" si="54"/>
        <v>Destornilladores</v>
      </c>
      <c r="C953" s="63" t="s">
        <v>1449</v>
      </c>
      <c r="D953" s="63">
        <v>9</v>
      </c>
      <c r="E953" s="66">
        <v>600</v>
      </c>
      <c r="F953" s="65">
        <f t="shared" ca="1" si="55"/>
        <v>5400</v>
      </c>
      <c r="G953" s="5"/>
      <c r="H953" s="5"/>
      <c r="I953" s="5"/>
      <c r="J953" s="5"/>
    </row>
    <row r="954" spans="1:10" ht="13.5" customHeight="1" x14ac:dyDescent="0.2">
      <c r="A954" s="73">
        <v>27111704</v>
      </c>
      <c r="B954" s="64" t="str">
        <f t="shared" ca="1" si="54"/>
        <v>Enchufes</v>
      </c>
      <c r="C954" s="63" t="s">
        <v>1449</v>
      </c>
      <c r="D954" s="63">
        <v>3</v>
      </c>
      <c r="E954" s="66">
        <v>500</v>
      </c>
      <c r="F954" s="65">
        <f t="shared" ca="1" si="55"/>
        <v>1500</v>
      </c>
      <c r="G954" s="5"/>
      <c r="H954" s="5"/>
      <c r="I954" s="5"/>
      <c r="J954" s="5"/>
    </row>
    <row r="955" spans="1:10" ht="13.5" customHeight="1" x14ac:dyDescent="0.2">
      <c r="A955" s="73">
        <v>27111707</v>
      </c>
      <c r="B955" s="64" t="str">
        <f t="shared" ca="1" si="54"/>
        <v>Llaves ajustables</v>
      </c>
      <c r="C955" s="63" t="s">
        <v>1449</v>
      </c>
      <c r="D955" s="63">
        <v>2</v>
      </c>
      <c r="E955" s="66">
        <v>600</v>
      </c>
      <c r="F955" s="65">
        <f t="shared" ca="1" si="55"/>
        <v>1200</v>
      </c>
      <c r="G955" s="5"/>
      <c r="H955" s="5"/>
      <c r="I955" s="5"/>
      <c r="J955" s="5"/>
    </row>
    <row r="956" spans="1:10" ht="13.5" customHeight="1" x14ac:dyDescent="0.2">
      <c r="A956" s="73">
        <v>40142117</v>
      </c>
      <c r="B956" s="64" t="str">
        <f t="shared" ca="1" si="54"/>
        <v>Tubería de acero inoxidable</v>
      </c>
      <c r="C956" s="63" t="s">
        <v>1449</v>
      </c>
      <c r="D956" s="63">
        <v>2</v>
      </c>
      <c r="E956" s="66">
        <v>1000</v>
      </c>
      <c r="F956" s="65">
        <f t="shared" ca="1" si="55"/>
        <v>2000</v>
      </c>
      <c r="G956" s="5"/>
      <c r="H956" s="5"/>
      <c r="I956" s="5"/>
      <c r="J956" s="5"/>
    </row>
    <row r="957" spans="1:10" ht="13.5" customHeight="1" x14ac:dyDescent="0.2">
      <c r="A957" s="73">
        <v>30171504</v>
      </c>
      <c r="B957" s="64" t="str">
        <f t="shared" ca="1" si="54"/>
        <v>Puertas de madera</v>
      </c>
      <c r="C957" s="63" t="s">
        <v>1449</v>
      </c>
      <c r="D957" s="63">
        <v>2</v>
      </c>
      <c r="E957" s="66">
        <v>5000</v>
      </c>
      <c r="F957" s="65">
        <f t="shared" ca="1" si="55"/>
        <v>10000</v>
      </c>
      <c r="G957" s="5"/>
      <c r="H957" s="5"/>
      <c r="I957" s="5"/>
      <c r="J957" s="5"/>
    </row>
    <row r="958" spans="1:10" ht="13.5" customHeight="1" x14ac:dyDescent="0.2">
      <c r="A958" s="73">
        <v>12141911</v>
      </c>
      <c r="B958" s="64" t="str">
        <f t="shared" ca="1" si="54"/>
        <v>Silicona si</v>
      </c>
      <c r="C958" s="63" t="s">
        <v>1449</v>
      </c>
      <c r="D958" s="63">
        <v>3</v>
      </c>
      <c r="E958" s="66">
        <v>500</v>
      </c>
      <c r="F958" s="65">
        <f t="shared" ca="1" si="55"/>
        <v>1500</v>
      </c>
      <c r="G958" s="5"/>
      <c r="H958" s="5"/>
      <c r="I958" s="5"/>
      <c r="J958" s="5"/>
    </row>
    <row r="959" spans="1:10" ht="13.5" customHeight="1" x14ac:dyDescent="0.2">
      <c r="A959" s="73">
        <v>26121536</v>
      </c>
      <c r="B959" s="64" t="str">
        <f t="shared" ca="1" si="54"/>
        <v>Cordón de extensión</v>
      </c>
      <c r="C959" s="63" t="s">
        <v>1449</v>
      </c>
      <c r="D959" s="63">
        <v>7</v>
      </c>
      <c r="E959" s="66">
        <v>500</v>
      </c>
      <c r="F959" s="65">
        <f t="shared" ca="1" si="55"/>
        <v>3500</v>
      </c>
      <c r="G959" s="5"/>
      <c r="H959" s="5"/>
      <c r="I959" s="5"/>
      <c r="J959" s="5"/>
    </row>
    <row r="960" spans="1:10" ht="13.5" customHeight="1" x14ac:dyDescent="0.2">
      <c r="A960" s="73">
        <v>55121724</v>
      </c>
      <c r="B960" s="64" t="str">
        <f t="shared" ca="1" si="54"/>
        <v>Bases de banderas</v>
      </c>
      <c r="C960" s="63" t="s">
        <v>1449</v>
      </c>
      <c r="D960" s="63">
        <v>4</v>
      </c>
      <c r="E960" s="66">
        <v>500</v>
      </c>
      <c r="F960" s="65">
        <f t="shared" ca="1" si="55"/>
        <v>2000</v>
      </c>
      <c r="G960" s="5"/>
      <c r="H960" s="5"/>
      <c r="I960" s="5"/>
      <c r="J960" s="5"/>
    </row>
    <row r="961" spans="1:10" ht="13.5" customHeight="1" x14ac:dyDescent="0.2">
      <c r="A961" s="73">
        <v>60131105</v>
      </c>
      <c r="B961" s="64" t="str">
        <f t="shared" ca="1" si="54"/>
        <v>Silbatos</v>
      </c>
      <c r="C961" s="63" t="s">
        <v>1449</v>
      </c>
      <c r="D961" s="63">
        <v>12</v>
      </c>
      <c r="E961" s="66">
        <v>100</v>
      </c>
      <c r="F961" s="65">
        <f t="shared" ca="1" si="55"/>
        <v>1200</v>
      </c>
      <c r="G961" s="5"/>
      <c r="H961" s="5"/>
      <c r="I961" s="5"/>
      <c r="J961" s="5"/>
    </row>
    <row r="962" spans="1:10" ht="13.5" customHeight="1" x14ac:dyDescent="0.2">
      <c r="A962" s="73">
        <v>26101602</v>
      </c>
      <c r="B962" s="64" t="str">
        <f t="shared" ca="1" si="54"/>
        <v>Motores de corriente alterna (CA)</v>
      </c>
      <c r="C962" s="63" t="s">
        <v>1449</v>
      </c>
      <c r="D962" s="63">
        <v>1</v>
      </c>
      <c r="E962" s="66">
        <v>75000</v>
      </c>
      <c r="F962" s="65">
        <f t="shared" ca="1" si="55"/>
        <v>75000</v>
      </c>
      <c r="G962" s="5"/>
      <c r="H962" s="5"/>
      <c r="I962" s="5"/>
      <c r="J962" s="5"/>
    </row>
    <row r="963" spans="1:10" ht="13.5" customHeight="1" x14ac:dyDescent="0.2">
      <c r="A963" s="73">
        <v>26111702</v>
      </c>
      <c r="B963" s="64" t="str">
        <f t="shared" ca="1" si="54"/>
        <v>Pilas alcalinas</v>
      </c>
      <c r="C963" s="63" t="s">
        <v>16989</v>
      </c>
      <c r="D963" s="63">
        <v>4</v>
      </c>
      <c r="E963" s="66">
        <v>1500</v>
      </c>
      <c r="F963" s="65">
        <f t="shared" ca="1" si="55"/>
        <v>6000</v>
      </c>
      <c r="G963" s="5"/>
      <c r="H963" s="5"/>
      <c r="I963" s="5"/>
      <c r="J963" s="5"/>
    </row>
    <row r="964" spans="1:10" ht="13.5" customHeight="1" x14ac:dyDescent="0.2">
      <c r="A964" s="73">
        <v>46191601</v>
      </c>
      <c r="B964" s="64" t="str">
        <f t="shared" ca="1" si="54"/>
        <v>Extintores</v>
      </c>
      <c r="C964" s="63" t="s">
        <v>1449</v>
      </c>
      <c r="D964" s="63">
        <v>25</v>
      </c>
      <c r="E964" s="66">
        <v>5000</v>
      </c>
      <c r="F964" s="65">
        <f t="shared" ca="1" si="55"/>
        <v>125000</v>
      </c>
      <c r="G964" s="5"/>
      <c r="H964" s="5"/>
      <c r="I964" s="5"/>
      <c r="J964" s="5"/>
    </row>
    <row r="965" spans="1:10" ht="13.5" customHeight="1" x14ac:dyDescent="0.2">
      <c r="A965" s="73">
        <v>26101616</v>
      </c>
      <c r="B965" s="64" t="str">
        <f t="shared" ca="1" si="54"/>
        <v>Motor neumático</v>
      </c>
      <c r="C965" s="63" t="s">
        <v>1449</v>
      </c>
      <c r="D965" s="63">
        <v>11</v>
      </c>
      <c r="E965" s="66">
        <v>5000</v>
      </c>
      <c r="F965" s="65">
        <f t="shared" ca="1" si="55"/>
        <v>55000</v>
      </c>
      <c r="G965" s="5"/>
      <c r="H965" s="5"/>
      <c r="I965" s="5"/>
      <c r="J965" s="5"/>
    </row>
    <row r="966" spans="1:10" ht="14.1" customHeight="1" x14ac:dyDescent="0.2">
      <c r="A966" s="5"/>
      <c r="B966" s="5"/>
      <c r="C966" s="5"/>
      <c r="D966" s="5"/>
      <c r="E966" s="68" t="s">
        <v>12551</v>
      </c>
      <c r="F966" s="69">
        <f ca="1">SUM(Table347[MONTO TOTAL ESTIMADO])</f>
        <v>414900</v>
      </c>
      <c r="G966" s="5"/>
      <c r="H966" s="5" t="str">
        <f>C934</f>
        <v>Bienes</v>
      </c>
      <c r="I966" s="5" t="str">
        <f>E934</f>
        <v>Sí</v>
      </c>
      <c r="J966" s="5" t="str">
        <f>D934</f>
        <v>Compras por debajo del Umbral</v>
      </c>
    </row>
    <row r="967" spans="1:10" ht="14.1" customHeight="1" thickBot="1" x14ac:dyDescent="0.3"/>
    <row r="968" spans="1:10" ht="33.75" customHeight="1" thickBot="1" x14ac:dyDescent="0.25">
      <c r="A968" s="59" t="s">
        <v>16383</v>
      </c>
      <c r="B968" s="59" t="s">
        <v>161</v>
      </c>
      <c r="C968" s="59" t="s">
        <v>11725</v>
      </c>
      <c r="D968" s="59" t="s">
        <v>14379</v>
      </c>
      <c r="E968" s="59" t="s">
        <v>10963</v>
      </c>
      <c r="F968" s="59" t="s">
        <v>11096</v>
      </c>
      <c r="G968" s="5"/>
      <c r="H968" s="5"/>
      <c r="I968" s="5"/>
      <c r="J968" s="5"/>
    </row>
    <row r="969" spans="1:10" ht="13.5" customHeight="1" thickBot="1" x14ac:dyDescent="0.25">
      <c r="A969" s="61" t="s">
        <v>18852</v>
      </c>
      <c r="B969" s="61" t="s">
        <v>18853</v>
      </c>
      <c r="C969" s="61" t="s">
        <v>17798</v>
      </c>
      <c r="D969" s="61" t="s">
        <v>10172</v>
      </c>
      <c r="E969" s="61" t="s">
        <v>8855</v>
      </c>
      <c r="F969" s="61"/>
      <c r="G969" s="5"/>
      <c r="H969" s="5"/>
      <c r="I969" s="5"/>
      <c r="J969" s="5"/>
    </row>
    <row r="970" spans="1:10" ht="14.1" customHeight="1" thickBot="1" x14ac:dyDescent="0.25">
      <c r="A970" s="78" t="s">
        <v>14829</v>
      </c>
      <c r="B970" s="62" t="s">
        <v>8529</v>
      </c>
      <c r="C970" s="71">
        <v>45017</v>
      </c>
      <c r="D970" s="78" t="s">
        <v>9386</v>
      </c>
      <c r="E970" s="62" t="s">
        <v>13094</v>
      </c>
      <c r="F970" s="61" t="s">
        <v>3080</v>
      </c>
      <c r="G970" s="5"/>
      <c r="H970" s="5"/>
      <c r="I970" s="5"/>
      <c r="J970" s="5"/>
    </row>
    <row r="971" spans="1:10" ht="14.1" customHeight="1" thickBot="1" x14ac:dyDescent="0.25">
      <c r="A971" s="79"/>
      <c r="B971" s="62" t="s">
        <v>1786</v>
      </c>
      <c r="C971" s="60">
        <f>IF(C970="","",IF(AND(MONTH(C970)&gt;=1,MONTH(C970)&lt;=3),1,IF(AND(MONTH(C970)&gt;=4,MONTH(C970)&lt;=6),2,IF(AND(MONTH(C970)&gt;=7,MONTH(C970)&lt;=9),3,4))))</f>
        <v>2</v>
      </c>
      <c r="D971" s="79"/>
      <c r="E971" s="62" t="s">
        <v>2417</v>
      </c>
      <c r="F971" s="61" t="s">
        <v>11113</v>
      </c>
      <c r="G971" s="5"/>
      <c r="H971" s="5"/>
      <c r="I971" s="5"/>
      <c r="J971" s="5"/>
    </row>
    <row r="972" spans="1:10" ht="14.1" customHeight="1" thickBot="1" x14ac:dyDescent="0.25">
      <c r="A972" s="79"/>
      <c r="B972" s="62" t="s">
        <v>12943</v>
      </c>
      <c r="C972" s="71">
        <v>45107</v>
      </c>
      <c r="D972" s="79"/>
      <c r="E972" s="62" t="s">
        <v>3073</v>
      </c>
      <c r="F972" s="61" t="s">
        <v>11113</v>
      </c>
      <c r="G972" s="5"/>
      <c r="H972" s="5"/>
      <c r="I972" s="5"/>
      <c r="J972" s="5"/>
    </row>
    <row r="973" spans="1:10" ht="14.1" customHeight="1" thickBot="1" x14ac:dyDescent="0.25">
      <c r="A973" s="79"/>
      <c r="B973" s="62" t="s">
        <v>1786</v>
      </c>
      <c r="C973" s="60">
        <f>IF(C972="","",IF(AND(MONTH(C972)&gt;=1,MONTH(C972)&lt;=3),1,IF(AND(MONTH(C972)&gt;=4,MONTH(C972)&lt;=6),2,IF(AND(MONTH(C972)&gt;=7,MONTH(C972)&lt;=9),3,4))))</f>
        <v>2</v>
      </c>
      <c r="D973" s="79"/>
      <c r="E973" s="62" t="s">
        <v>13193</v>
      </c>
      <c r="F973" s="61" t="s">
        <v>11113</v>
      </c>
      <c r="G973" s="5"/>
      <c r="H973" s="5"/>
      <c r="I973" s="5"/>
      <c r="J973" s="5"/>
    </row>
    <row r="974" spans="1:10" ht="14.1" customHeight="1" thickBot="1" x14ac:dyDescent="0.25">
      <c r="A974" s="5"/>
      <c r="B974" s="5"/>
      <c r="C974" s="5"/>
      <c r="D974" s="5"/>
      <c r="E974" s="5"/>
      <c r="F974" s="5"/>
      <c r="G974" s="5"/>
      <c r="H974" s="5"/>
      <c r="I974" s="5"/>
      <c r="J974" s="5"/>
    </row>
    <row r="975" spans="1:10" ht="14.1" customHeight="1" thickBot="1" x14ac:dyDescent="0.25">
      <c r="A975" s="67" t="s">
        <v>15736</v>
      </c>
      <c r="B975" s="67" t="s">
        <v>16147</v>
      </c>
      <c r="C975" s="67" t="s">
        <v>15642</v>
      </c>
      <c r="D975" s="67" t="s">
        <v>15252</v>
      </c>
      <c r="E975" s="67" t="s">
        <v>6933</v>
      </c>
      <c r="F975" s="67" t="s">
        <v>15281</v>
      </c>
      <c r="G975" s="5"/>
      <c r="H975" s="5"/>
      <c r="I975" s="5"/>
      <c r="J975" s="5"/>
    </row>
    <row r="976" spans="1:10" ht="13.5" customHeight="1" x14ac:dyDescent="0.2">
      <c r="A976" s="73">
        <v>31162304</v>
      </c>
      <c r="B976" s="64" t="str">
        <f t="shared" ref="B976:B981" ca="1" si="56">IFERROR(INDEX(UNSPSCDes,MATCH(INDIRECT(ADDRESS(ROW(),COLUMN()-1,4)),UNSPSCCode,0)),"")</f>
        <v>Regletas de montaje</v>
      </c>
      <c r="C976" s="63" t="s">
        <v>1449</v>
      </c>
      <c r="D976" s="63">
        <v>3</v>
      </c>
      <c r="E976" s="66">
        <v>700</v>
      </c>
      <c r="F976" s="65">
        <f t="shared" ref="F976:F981" ca="1" si="57">INDIRECT(ADDRESS(ROW(),COLUMN()-2,4))*INDIRECT(ADDRESS(ROW(),COLUMN()-1,4))</f>
        <v>2100</v>
      </c>
      <c r="G976" s="5"/>
      <c r="H976" s="5"/>
      <c r="I976" s="5"/>
      <c r="J976" s="5"/>
    </row>
    <row r="977" spans="1:10" ht="13.5" customHeight="1" x14ac:dyDescent="0.2">
      <c r="A977" s="73">
        <v>46171501</v>
      </c>
      <c r="B977" s="64" t="str">
        <f t="shared" ca="1" si="56"/>
        <v>Candados</v>
      </c>
      <c r="C977" s="63" t="s">
        <v>1449</v>
      </c>
      <c r="D977" s="63">
        <v>5</v>
      </c>
      <c r="E977" s="66">
        <v>600</v>
      </c>
      <c r="F977" s="65">
        <f t="shared" ca="1" si="57"/>
        <v>3000</v>
      </c>
      <c r="G977" s="5"/>
      <c r="H977" s="5"/>
      <c r="I977" s="5"/>
      <c r="J977" s="5"/>
    </row>
    <row r="978" spans="1:10" ht="13.5" customHeight="1" x14ac:dyDescent="0.2">
      <c r="A978" s="73">
        <v>12141911</v>
      </c>
      <c r="B978" s="64" t="str">
        <f t="shared" ca="1" si="56"/>
        <v>Silicona si</v>
      </c>
      <c r="C978" s="63" t="s">
        <v>1449</v>
      </c>
      <c r="D978" s="63">
        <v>2</v>
      </c>
      <c r="E978" s="66">
        <v>500</v>
      </c>
      <c r="F978" s="65">
        <f t="shared" ca="1" si="57"/>
        <v>1000</v>
      </c>
      <c r="G978" s="5"/>
      <c r="H978" s="5"/>
      <c r="I978" s="5"/>
      <c r="J978" s="5"/>
    </row>
    <row r="979" spans="1:10" ht="13.5" customHeight="1" x14ac:dyDescent="0.2">
      <c r="A979" s="73">
        <v>26121536</v>
      </c>
      <c r="B979" s="64" t="str">
        <f t="shared" ca="1" si="56"/>
        <v>Cordón de extensión</v>
      </c>
      <c r="C979" s="63" t="s">
        <v>1449</v>
      </c>
      <c r="D979" s="63">
        <v>1</v>
      </c>
      <c r="E979" s="66">
        <v>500</v>
      </c>
      <c r="F979" s="65">
        <f t="shared" ca="1" si="57"/>
        <v>500</v>
      </c>
      <c r="G979" s="5"/>
      <c r="H979" s="5"/>
      <c r="I979" s="5"/>
      <c r="J979" s="5"/>
    </row>
    <row r="980" spans="1:10" ht="13.5" customHeight="1" x14ac:dyDescent="0.2">
      <c r="A980" s="73">
        <v>60131105</v>
      </c>
      <c r="B980" s="64" t="str">
        <f t="shared" ca="1" si="56"/>
        <v>Silbatos</v>
      </c>
      <c r="C980" s="63" t="s">
        <v>1449</v>
      </c>
      <c r="D980" s="63">
        <v>4</v>
      </c>
      <c r="E980" s="66">
        <v>100</v>
      </c>
      <c r="F980" s="65">
        <f t="shared" ca="1" si="57"/>
        <v>400</v>
      </c>
      <c r="G980" s="5"/>
      <c r="H980" s="5"/>
      <c r="I980" s="5"/>
      <c r="J980" s="5"/>
    </row>
    <row r="981" spans="1:10" ht="13.5" customHeight="1" x14ac:dyDescent="0.2">
      <c r="A981" s="73">
        <v>26111702</v>
      </c>
      <c r="B981" s="64" t="str">
        <f t="shared" ca="1" si="56"/>
        <v>Pilas alcalinas</v>
      </c>
      <c r="C981" s="63" t="s">
        <v>16989</v>
      </c>
      <c r="D981" s="63">
        <v>2</v>
      </c>
      <c r="E981" s="66">
        <v>1500</v>
      </c>
      <c r="F981" s="65">
        <f t="shared" ca="1" si="57"/>
        <v>3000</v>
      </c>
      <c r="G981" s="5"/>
      <c r="H981" s="5"/>
      <c r="I981" s="5"/>
      <c r="J981" s="5"/>
    </row>
    <row r="982" spans="1:10" ht="14.1" customHeight="1" x14ac:dyDescent="0.2">
      <c r="A982" s="5"/>
      <c r="B982" s="5"/>
      <c r="C982" s="5"/>
      <c r="D982" s="5"/>
      <c r="E982" s="68" t="s">
        <v>12551</v>
      </c>
      <c r="F982" s="69">
        <f ca="1">SUM(Table348[MONTO TOTAL ESTIMADO])</f>
        <v>10000</v>
      </c>
      <c r="G982" s="5"/>
      <c r="H982" s="5" t="str">
        <f>C969</f>
        <v>Bienes</v>
      </c>
      <c r="I982" s="5" t="str">
        <f>E969</f>
        <v>Sí</v>
      </c>
      <c r="J982" s="5" t="str">
        <f>D969</f>
        <v>Compras por debajo del Umbral</v>
      </c>
    </row>
    <row r="983" spans="1:10" ht="14.1" customHeight="1" thickBot="1" x14ac:dyDescent="0.3"/>
    <row r="984" spans="1:10" ht="33.75" customHeight="1" thickBot="1" x14ac:dyDescent="0.25">
      <c r="A984" s="59" t="s">
        <v>16383</v>
      </c>
      <c r="B984" s="59" t="s">
        <v>161</v>
      </c>
      <c r="C984" s="59" t="s">
        <v>11725</v>
      </c>
      <c r="D984" s="59" t="s">
        <v>14379</v>
      </c>
      <c r="E984" s="59" t="s">
        <v>10963</v>
      </c>
      <c r="F984" s="59" t="s">
        <v>11096</v>
      </c>
      <c r="G984" s="5"/>
      <c r="H984" s="5"/>
      <c r="I984" s="5"/>
      <c r="J984" s="5"/>
    </row>
    <row r="985" spans="1:10" ht="13.5" customHeight="1" thickBot="1" x14ac:dyDescent="0.25">
      <c r="A985" s="61" t="s">
        <v>18852</v>
      </c>
      <c r="B985" s="61" t="s">
        <v>18853</v>
      </c>
      <c r="C985" s="61" t="s">
        <v>17798</v>
      </c>
      <c r="D985" s="61" t="s">
        <v>10172</v>
      </c>
      <c r="E985" s="61" t="s">
        <v>8855</v>
      </c>
      <c r="F985" s="61"/>
      <c r="G985" s="5"/>
      <c r="H985" s="5"/>
      <c r="I985" s="5"/>
      <c r="J985" s="5"/>
    </row>
    <row r="986" spans="1:10" ht="14.1" customHeight="1" thickBot="1" x14ac:dyDescent="0.25">
      <c r="A986" s="78" t="s">
        <v>14829</v>
      </c>
      <c r="B986" s="62" t="s">
        <v>8529</v>
      </c>
      <c r="C986" s="71">
        <v>45108</v>
      </c>
      <c r="D986" s="78" t="s">
        <v>9386</v>
      </c>
      <c r="E986" s="62" t="s">
        <v>13094</v>
      </c>
      <c r="F986" s="61" t="s">
        <v>3080</v>
      </c>
      <c r="G986" s="5"/>
      <c r="H986" s="5"/>
      <c r="I986" s="5"/>
      <c r="J986" s="5"/>
    </row>
    <row r="987" spans="1:10" ht="14.1" customHeight="1" thickBot="1" x14ac:dyDescent="0.25">
      <c r="A987" s="79"/>
      <c r="B987" s="62" t="s">
        <v>1786</v>
      </c>
      <c r="C987" s="60">
        <f>IF(C986="","",IF(AND(MONTH(C986)&gt;=1,MONTH(C986)&lt;=3),1,IF(AND(MONTH(C986)&gt;=4,MONTH(C986)&lt;=6),2,IF(AND(MONTH(C986)&gt;=7,MONTH(C986)&lt;=9),3,4))))</f>
        <v>3</v>
      </c>
      <c r="D987" s="79"/>
      <c r="E987" s="62" t="s">
        <v>2417</v>
      </c>
      <c r="F987" s="61" t="s">
        <v>11113</v>
      </c>
      <c r="G987" s="5"/>
      <c r="H987" s="5"/>
      <c r="I987" s="5"/>
      <c r="J987" s="5"/>
    </row>
    <row r="988" spans="1:10" ht="14.1" customHeight="1" thickBot="1" x14ac:dyDescent="0.25">
      <c r="A988" s="79"/>
      <c r="B988" s="62" t="s">
        <v>12943</v>
      </c>
      <c r="C988" s="71">
        <v>45199</v>
      </c>
      <c r="D988" s="79"/>
      <c r="E988" s="62" t="s">
        <v>3073</v>
      </c>
      <c r="F988" s="61" t="s">
        <v>11113</v>
      </c>
      <c r="G988" s="5"/>
      <c r="H988" s="5"/>
      <c r="I988" s="5"/>
      <c r="J988" s="5"/>
    </row>
    <row r="989" spans="1:10" ht="14.1" customHeight="1" thickBot="1" x14ac:dyDescent="0.25">
      <c r="A989" s="79"/>
      <c r="B989" s="62" t="s">
        <v>1786</v>
      </c>
      <c r="C989" s="60">
        <f>IF(C988="","",IF(AND(MONTH(C988)&gt;=1,MONTH(C988)&lt;=3),1,IF(AND(MONTH(C988)&gt;=4,MONTH(C988)&lt;=6),2,IF(AND(MONTH(C988)&gt;=7,MONTH(C988)&lt;=9),3,4))))</f>
        <v>3</v>
      </c>
      <c r="D989" s="79"/>
      <c r="E989" s="62" t="s">
        <v>13193</v>
      </c>
      <c r="F989" s="61" t="s">
        <v>11113</v>
      </c>
      <c r="G989" s="5"/>
      <c r="H989" s="5"/>
      <c r="I989" s="5"/>
      <c r="J989" s="5"/>
    </row>
    <row r="990" spans="1:10" ht="14.1" customHeight="1" thickBot="1" x14ac:dyDescent="0.25">
      <c r="A990" s="5"/>
      <c r="B990" s="5"/>
      <c r="C990" s="5"/>
      <c r="D990" s="5"/>
      <c r="E990" s="5"/>
      <c r="F990" s="5"/>
      <c r="G990" s="5"/>
      <c r="H990" s="5"/>
      <c r="I990" s="5"/>
      <c r="J990" s="5"/>
    </row>
    <row r="991" spans="1:10" ht="14.1" customHeight="1" thickBot="1" x14ac:dyDescent="0.25">
      <c r="A991" s="67" t="s">
        <v>15736</v>
      </c>
      <c r="B991" s="67" t="s">
        <v>16147</v>
      </c>
      <c r="C991" s="67" t="s">
        <v>15642</v>
      </c>
      <c r="D991" s="67" t="s">
        <v>15252</v>
      </c>
      <c r="E991" s="67" t="s">
        <v>6933</v>
      </c>
      <c r="F991" s="67" t="s">
        <v>15281</v>
      </c>
      <c r="G991" s="5"/>
      <c r="H991" s="5"/>
      <c r="I991" s="5"/>
      <c r="J991" s="5"/>
    </row>
    <row r="992" spans="1:10" ht="13.5" customHeight="1" x14ac:dyDescent="0.2">
      <c r="A992" s="73">
        <v>31162304</v>
      </c>
      <c r="B992" s="64" t="str">
        <f t="shared" ref="B992:B999" ca="1" si="58">IFERROR(INDEX(UNSPSCDes,MATCH(INDIRECT(ADDRESS(ROW(),COLUMN()-1,4)),UNSPSCCode,0)),"")</f>
        <v>Regletas de montaje</v>
      </c>
      <c r="C992" s="63" t="s">
        <v>1449</v>
      </c>
      <c r="D992" s="63">
        <v>2</v>
      </c>
      <c r="E992" s="66">
        <v>700</v>
      </c>
      <c r="F992" s="65">
        <f t="shared" ref="F992:F999" ca="1" si="59">INDIRECT(ADDRESS(ROW(),COLUMN()-2,4))*INDIRECT(ADDRESS(ROW(),COLUMN()-1,4))</f>
        <v>1400</v>
      </c>
      <c r="G992" s="5"/>
      <c r="H992" s="5"/>
      <c r="I992" s="5"/>
      <c r="J992" s="5"/>
    </row>
    <row r="993" spans="1:10" ht="13.5" customHeight="1" x14ac:dyDescent="0.2">
      <c r="A993" s="73">
        <v>39121601</v>
      </c>
      <c r="B993" s="64" t="str">
        <f t="shared" ca="1" si="58"/>
        <v>Breakers de circuito</v>
      </c>
      <c r="C993" s="63" t="s">
        <v>1449</v>
      </c>
      <c r="D993" s="63">
        <v>5</v>
      </c>
      <c r="E993" s="66">
        <v>160</v>
      </c>
      <c r="F993" s="65">
        <f t="shared" ca="1" si="59"/>
        <v>800</v>
      </c>
      <c r="G993" s="5"/>
      <c r="H993" s="5"/>
      <c r="I993" s="5"/>
      <c r="J993" s="5"/>
    </row>
    <row r="994" spans="1:10" ht="13.5" customHeight="1" x14ac:dyDescent="0.2">
      <c r="A994" s="73">
        <v>31161501</v>
      </c>
      <c r="B994" s="64" t="str">
        <f t="shared" ca="1" si="58"/>
        <v>Tornillos de perno</v>
      </c>
      <c r="C994" s="63" t="s">
        <v>16989</v>
      </c>
      <c r="D994" s="63">
        <v>1</v>
      </c>
      <c r="E994" s="66">
        <v>100</v>
      </c>
      <c r="F994" s="65">
        <f t="shared" ca="1" si="59"/>
        <v>100</v>
      </c>
      <c r="G994" s="5"/>
      <c r="H994" s="5"/>
      <c r="I994" s="5"/>
      <c r="J994" s="5"/>
    </row>
    <row r="995" spans="1:10" ht="13.5" customHeight="1" x14ac:dyDescent="0.2">
      <c r="A995" s="73">
        <v>12141911</v>
      </c>
      <c r="B995" s="64" t="str">
        <f t="shared" ca="1" si="58"/>
        <v>Silicona si</v>
      </c>
      <c r="C995" s="63" t="s">
        <v>1449</v>
      </c>
      <c r="D995" s="63">
        <v>3</v>
      </c>
      <c r="E995" s="66">
        <v>500</v>
      </c>
      <c r="F995" s="65">
        <f t="shared" ca="1" si="59"/>
        <v>1500</v>
      </c>
      <c r="G995" s="5"/>
      <c r="H995" s="5"/>
      <c r="I995" s="5"/>
      <c r="J995" s="5"/>
    </row>
    <row r="996" spans="1:10" ht="13.5" customHeight="1" x14ac:dyDescent="0.2">
      <c r="A996" s="73">
        <v>26121536</v>
      </c>
      <c r="B996" s="64" t="str">
        <f t="shared" ca="1" si="58"/>
        <v>Cordón de extensión</v>
      </c>
      <c r="C996" s="63" t="s">
        <v>1449</v>
      </c>
      <c r="D996" s="63">
        <v>3</v>
      </c>
      <c r="E996" s="66">
        <v>500</v>
      </c>
      <c r="F996" s="65">
        <f t="shared" ca="1" si="59"/>
        <v>1500</v>
      </c>
      <c r="G996" s="5"/>
      <c r="H996" s="5"/>
      <c r="I996" s="5"/>
      <c r="J996" s="5"/>
    </row>
    <row r="997" spans="1:10" ht="13.5" customHeight="1" x14ac:dyDescent="0.2">
      <c r="A997" s="73">
        <v>55121724</v>
      </c>
      <c r="B997" s="64" t="str">
        <f t="shared" ca="1" si="58"/>
        <v>Bases de banderas</v>
      </c>
      <c r="C997" s="63" t="s">
        <v>1449</v>
      </c>
      <c r="D997" s="63">
        <v>2</v>
      </c>
      <c r="E997" s="66">
        <v>500</v>
      </c>
      <c r="F997" s="65">
        <f t="shared" ca="1" si="59"/>
        <v>1000</v>
      </c>
      <c r="G997" s="5"/>
      <c r="H997" s="5"/>
      <c r="I997" s="5"/>
      <c r="J997" s="5"/>
    </row>
    <row r="998" spans="1:10" ht="13.5" customHeight="1" x14ac:dyDescent="0.2">
      <c r="A998" s="73">
        <v>60131105</v>
      </c>
      <c r="B998" s="64" t="str">
        <f t="shared" ca="1" si="58"/>
        <v>Silbatos</v>
      </c>
      <c r="C998" s="63" t="s">
        <v>1449</v>
      </c>
      <c r="D998" s="63">
        <v>16</v>
      </c>
      <c r="E998" s="66">
        <v>100</v>
      </c>
      <c r="F998" s="65">
        <f t="shared" ca="1" si="59"/>
        <v>1600</v>
      </c>
      <c r="G998" s="5"/>
      <c r="H998" s="5"/>
      <c r="I998" s="5"/>
      <c r="J998" s="5"/>
    </row>
    <row r="999" spans="1:10" ht="13.5" customHeight="1" x14ac:dyDescent="0.2">
      <c r="A999" s="73">
        <v>26111702</v>
      </c>
      <c r="B999" s="64" t="str">
        <f t="shared" ca="1" si="58"/>
        <v>Pilas alcalinas</v>
      </c>
      <c r="C999" s="63" t="s">
        <v>16989</v>
      </c>
      <c r="D999" s="63">
        <v>2</v>
      </c>
      <c r="E999" s="66">
        <v>1500</v>
      </c>
      <c r="F999" s="65">
        <f t="shared" ca="1" si="59"/>
        <v>3000</v>
      </c>
      <c r="G999" s="5"/>
      <c r="H999" s="5"/>
      <c r="I999" s="5"/>
      <c r="J999" s="5"/>
    </row>
    <row r="1000" spans="1:10" ht="14.1" customHeight="1" x14ac:dyDescent="0.2">
      <c r="A1000" s="5"/>
      <c r="B1000" s="5"/>
      <c r="C1000" s="5"/>
      <c r="D1000" s="5"/>
      <c r="E1000" s="68" t="s">
        <v>12551</v>
      </c>
      <c r="F1000" s="69">
        <f ca="1">SUM(Table349[MONTO TOTAL ESTIMADO])</f>
        <v>10900</v>
      </c>
      <c r="G1000" s="5"/>
      <c r="H1000" s="5" t="str">
        <f>C985</f>
        <v>Bienes</v>
      </c>
      <c r="I1000" s="5" t="str">
        <f>E985</f>
        <v>Sí</v>
      </c>
      <c r="J1000" s="5" t="str">
        <f>D985</f>
        <v>Compras por debajo del Umbral</v>
      </c>
    </row>
    <row r="1001" spans="1:10" ht="14.1" customHeight="1" thickBot="1" x14ac:dyDescent="0.3"/>
    <row r="1002" spans="1:10" ht="33.75" customHeight="1" thickBot="1" x14ac:dyDescent="0.25">
      <c r="A1002" s="59" t="s">
        <v>16383</v>
      </c>
      <c r="B1002" s="59" t="s">
        <v>161</v>
      </c>
      <c r="C1002" s="59" t="s">
        <v>11725</v>
      </c>
      <c r="D1002" s="59" t="s">
        <v>14379</v>
      </c>
      <c r="E1002" s="59" t="s">
        <v>10963</v>
      </c>
      <c r="F1002" s="59" t="s">
        <v>11096</v>
      </c>
      <c r="G1002" s="5"/>
      <c r="H1002" s="5"/>
      <c r="I1002" s="5"/>
      <c r="J1002" s="5"/>
    </row>
    <row r="1003" spans="1:10" ht="13.5" customHeight="1" thickBot="1" x14ac:dyDescent="0.25">
      <c r="A1003" s="61" t="s">
        <v>18852</v>
      </c>
      <c r="B1003" s="61" t="s">
        <v>18853</v>
      </c>
      <c r="C1003" s="61" t="s">
        <v>17798</v>
      </c>
      <c r="D1003" s="61" t="s">
        <v>10172</v>
      </c>
      <c r="E1003" s="61" t="s">
        <v>8855</v>
      </c>
      <c r="F1003" s="61"/>
      <c r="G1003" s="5"/>
      <c r="H1003" s="5"/>
      <c r="I1003" s="5"/>
      <c r="J1003" s="5"/>
    </row>
    <row r="1004" spans="1:10" ht="14.1" customHeight="1" thickBot="1" x14ac:dyDescent="0.25">
      <c r="A1004" s="78" t="s">
        <v>14829</v>
      </c>
      <c r="B1004" s="62" t="s">
        <v>8529</v>
      </c>
      <c r="C1004" s="71">
        <v>41183</v>
      </c>
      <c r="D1004" s="78" t="s">
        <v>9386</v>
      </c>
      <c r="E1004" s="62" t="s">
        <v>13094</v>
      </c>
      <c r="F1004" s="61" t="s">
        <v>3080</v>
      </c>
      <c r="G1004" s="5"/>
      <c r="H1004" s="5"/>
      <c r="I1004" s="5"/>
      <c r="J1004" s="5"/>
    </row>
    <row r="1005" spans="1:10" ht="14.1" customHeight="1" thickBot="1" x14ac:dyDescent="0.25">
      <c r="A1005" s="79"/>
      <c r="B1005" s="62" t="s">
        <v>1786</v>
      </c>
      <c r="C1005" s="60">
        <f>IF(C1004="","",IF(AND(MONTH(C1004)&gt;=1,MONTH(C1004)&lt;=3),1,IF(AND(MONTH(C1004)&gt;=4,MONTH(C1004)&lt;=6),2,IF(AND(MONTH(C1004)&gt;=7,MONTH(C1004)&lt;=9),3,4))))</f>
        <v>4</v>
      </c>
      <c r="D1005" s="79"/>
      <c r="E1005" s="62" t="s">
        <v>2417</v>
      </c>
      <c r="F1005" s="61" t="s">
        <v>11113</v>
      </c>
      <c r="G1005" s="5"/>
      <c r="H1005" s="5"/>
      <c r="I1005" s="5"/>
      <c r="J1005" s="5"/>
    </row>
    <row r="1006" spans="1:10" ht="14.1" customHeight="1" thickBot="1" x14ac:dyDescent="0.25">
      <c r="A1006" s="79"/>
      <c r="B1006" s="62" t="s">
        <v>12943</v>
      </c>
      <c r="C1006" s="71">
        <v>45291</v>
      </c>
      <c r="D1006" s="79"/>
      <c r="E1006" s="62" t="s">
        <v>3073</v>
      </c>
      <c r="F1006" s="61" t="s">
        <v>11113</v>
      </c>
      <c r="G1006" s="5"/>
      <c r="H1006" s="5"/>
      <c r="I1006" s="5"/>
      <c r="J1006" s="5"/>
    </row>
    <row r="1007" spans="1:10" ht="14.1" customHeight="1" thickBot="1" x14ac:dyDescent="0.25">
      <c r="A1007" s="79"/>
      <c r="B1007" s="62" t="s">
        <v>1786</v>
      </c>
      <c r="C1007" s="60">
        <f>IF(C1006="","",IF(AND(MONTH(C1006)&gt;=1,MONTH(C1006)&lt;=3),1,IF(AND(MONTH(C1006)&gt;=4,MONTH(C1006)&lt;=6),2,IF(AND(MONTH(C1006)&gt;=7,MONTH(C1006)&lt;=9),3,4))))</f>
        <v>4</v>
      </c>
      <c r="D1007" s="79"/>
      <c r="E1007" s="62" t="s">
        <v>13193</v>
      </c>
      <c r="F1007" s="61" t="s">
        <v>11113</v>
      </c>
      <c r="G1007" s="5"/>
      <c r="H1007" s="5"/>
      <c r="I1007" s="5"/>
      <c r="J1007" s="5"/>
    </row>
    <row r="1008" spans="1:10" ht="14.1" customHeight="1" thickBot="1" x14ac:dyDescent="0.25">
      <c r="A1008" s="5"/>
      <c r="B1008" s="5"/>
      <c r="C1008" s="5"/>
      <c r="D1008" s="5"/>
      <c r="E1008" s="5"/>
      <c r="F1008" s="5"/>
      <c r="G1008" s="5"/>
      <c r="H1008" s="5"/>
      <c r="I1008" s="5"/>
      <c r="J1008" s="5"/>
    </row>
    <row r="1009" spans="1:10" ht="14.1" customHeight="1" thickBot="1" x14ac:dyDescent="0.25">
      <c r="A1009" s="67" t="s">
        <v>15736</v>
      </c>
      <c r="B1009" s="67" t="s">
        <v>16147</v>
      </c>
      <c r="C1009" s="67" t="s">
        <v>15642</v>
      </c>
      <c r="D1009" s="67" t="s">
        <v>15252</v>
      </c>
      <c r="E1009" s="67" t="s">
        <v>6933</v>
      </c>
      <c r="F1009" s="67" t="s">
        <v>15281</v>
      </c>
      <c r="G1009" s="5"/>
      <c r="H1009" s="5"/>
      <c r="I1009" s="5"/>
      <c r="J1009" s="5"/>
    </row>
    <row r="1010" spans="1:10" ht="13.5" customHeight="1" x14ac:dyDescent="0.2">
      <c r="A1010" s="73">
        <v>31162304</v>
      </c>
      <c r="B1010" s="64" t="str">
        <f t="shared" ref="B1010:B1015" ca="1" si="60">IFERROR(INDEX(UNSPSCDes,MATCH(INDIRECT(ADDRESS(ROW(),COLUMN()-1,4)),UNSPSCCode,0)),"")</f>
        <v>Regletas de montaje</v>
      </c>
      <c r="C1010" s="63" t="s">
        <v>1449</v>
      </c>
      <c r="D1010" s="63">
        <v>3</v>
      </c>
      <c r="E1010" s="66">
        <v>700</v>
      </c>
      <c r="F1010" s="65">
        <f t="shared" ref="F1010:F1015" ca="1" si="61">INDIRECT(ADDRESS(ROW(),COLUMN()-2,4))*INDIRECT(ADDRESS(ROW(),COLUMN()-1,4))</f>
        <v>2100</v>
      </c>
      <c r="G1010" s="5"/>
      <c r="H1010" s="5"/>
      <c r="I1010" s="5"/>
      <c r="J1010" s="5"/>
    </row>
    <row r="1011" spans="1:10" ht="13.5" customHeight="1" x14ac:dyDescent="0.2">
      <c r="A1011" s="73">
        <v>39121601</v>
      </c>
      <c r="B1011" s="64" t="str">
        <f t="shared" ca="1" si="60"/>
        <v>Breakers de circuito</v>
      </c>
      <c r="C1011" s="63" t="s">
        <v>1449</v>
      </c>
      <c r="D1011" s="63">
        <v>2</v>
      </c>
      <c r="E1011" s="66">
        <v>160</v>
      </c>
      <c r="F1011" s="65">
        <f t="shared" ca="1" si="61"/>
        <v>320</v>
      </c>
      <c r="G1011" s="5"/>
      <c r="H1011" s="5"/>
      <c r="I1011" s="5"/>
      <c r="J1011" s="5"/>
    </row>
    <row r="1012" spans="1:10" ht="13.5" customHeight="1" x14ac:dyDescent="0.2">
      <c r="A1012" s="73">
        <v>27111704</v>
      </c>
      <c r="B1012" s="64" t="str">
        <f t="shared" ca="1" si="60"/>
        <v>Enchufes</v>
      </c>
      <c r="C1012" s="63" t="s">
        <v>1449</v>
      </c>
      <c r="D1012" s="63">
        <v>10</v>
      </c>
      <c r="E1012" s="66">
        <v>500</v>
      </c>
      <c r="F1012" s="65">
        <f t="shared" ca="1" si="61"/>
        <v>5000</v>
      </c>
      <c r="G1012" s="5"/>
      <c r="H1012" s="5"/>
      <c r="I1012" s="5"/>
      <c r="J1012" s="5"/>
    </row>
    <row r="1013" spans="1:10" ht="13.5" customHeight="1" x14ac:dyDescent="0.2">
      <c r="A1013" s="73">
        <v>26111702</v>
      </c>
      <c r="B1013" s="64" t="str">
        <f t="shared" ca="1" si="60"/>
        <v>Pilas alcalinas</v>
      </c>
      <c r="C1013" s="63" t="s">
        <v>16989</v>
      </c>
      <c r="D1013" s="63">
        <v>1</v>
      </c>
      <c r="E1013" s="66">
        <v>1500</v>
      </c>
      <c r="F1013" s="65">
        <f t="shared" ca="1" si="61"/>
        <v>1500</v>
      </c>
      <c r="G1013" s="5"/>
      <c r="H1013" s="5"/>
      <c r="I1013" s="5"/>
      <c r="J1013" s="5"/>
    </row>
    <row r="1014" spans="1:10" ht="13.5" customHeight="1" x14ac:dyDescent="0.2">
      <c r="A1014" s="73">
        <v>46191601</v>
      </c>
      <c r="B1014" s="64" t="str">
        <f t="shared" ca="1" si="60"/>
        <v>Extintores</v>
      </c>
      <c r="C1014" s="63" t="s">
        <v>1449</v>
      </c>
      <c r="D1014" s="63">
        <v>2</v>
      </c>
      <c r="E1014" s="66">
        <v>5000</v>
      </c>
      <c r="F1014" s="65">
        <f t="shared" ca="1" si="61"/>
        <v>10000</v>
      </c>
      <c r="G1014" s="5"/>
      <c r="H1014" s="5"/>
      <c r="I1014" s="5"/>
      <c r="J1014" s="5"/>
    </row>
    <row r="1015" spans="1:10" ht="13.5" customHeight="1" x14ac:dyDescent="0.2">
      <c r="A1015" s="57">
        <v>26121536</v>
      </c>
      <c r="B1015" s="64" t="str">
        <f t="shared" ca="1" si="60"/>
        <v>Cordón de extensión</v>
      </c>
      <c r="C1015" s="63" t="s">
        <v>1449</v>
      </c>
      <c r="D1015" s="63">
        <v>1</v>
      </c>
      <c r="E1015" s="66">
        <v>500</v>
      </c>
      <c r="F1015" s="65">
        <f t="shared" ca="1" si="61"/>
        <v>500</v>
      </c>
      <c r="G1015" s="5"/>
      <c r="H1015" s="5"/>
      <c r="I1015" s="5"/>
      <c r="J1015" s="5"/>
    </row>
    <row r="1016" spans="1:10" ht="14.1" customHeight="1" x14ac:dyDescent="0.2">
      <c r="A1016" s="5"/>
      <c r="B1016" s="5"/>
      <c r="C1016" s="5"/>
      <c r="D1016" s="5"/>
      <c r="E1016" s="68" t="s">
        <v>12551</v>
      </c>
      <c r="F1016" s="69">
        <f ca="1">SUM(Table350[MONTO TOTAL ESTIMADO])</f>
        <v>19420</v>
      </c>
      <c r="G1016" s="5"/>
      <c r="H1016" s="5" t="str">
        <f>C1003</f>
        <v>Bienes</v>
      </c>
      <c r="I1016" s="5" t="str">
        <f>E1003</f>
        <v>Sí</v>
      </c>
      <c r="J1016" s="5" t="str">
        <f>D1003</f>
        <v>Compras por debajo del Umbral</v>
      </c>
    </row>
    <row r="1017" spans="1:10" ht="14.1" customHeight="1" thickBot="1" x14ac:dyDescent="0.3"/>
    <row r="1018" spans="1:10" ht="33.75" customHeight="1" thickBot="1" x14ac:dyDescent="0.25">
      <c r="A1018" s="59" t="s">
        <v>16383</v>
      </c>
      <c r="B1018" s="59" t="s">
        <v>161</v>
      </c>
      <c r="C1018" s="59" t="s">
        <v>11725</v>
      </c>
      <c r="D1018" s="59" t="s">
        <v>14379</v>
      </c>
      <c r="E1018" s="59" t="s">
        <v>10963</v>
      </c>
      <c r="F1018" s="59" t="s">
        <v>11096</v>
      </c>
      <c r="G1018" s="5"/>
      <c r="H1018" s="5"/>
      <c r="I1018" s="5"/>
      <c r="J1018" s="5"/>
    </row>
    <row r="1019" spans="1:10" ht="13.5" customHeight="1" thickBot="1" x14ac:dyDescent="0.25">
      <c r="A1019" s="61" t="s">
        <v>18854</v>
      </c>
      <c r="B1019" s="61" t="s">
        <v>18855</v>
      </c>
      <c r="C1019" s="61" t="s">
        <v>17798</v>
      </c>
      <c r="D1019" s="61" t="s">
        <v>10172</v>
      </c>
      <c r="E1019" s="61" t="s">
        <v>8855</v>
      </c>
      <c r="F1019" s="61"/>
      <c r="G1019" s="5"/>
      <c r="H1019" s="5"/>
      <c r="I1019" s="5"/>
      <c r="J1019" s="5"/>
    </row>
    <row r="1020" spans="1:10" ht="14.1" customHeight="1" thickBot="1" x14ac:dyDescent="0.25">
      <c r="A1020" s="78" t="s">
        <v>14829</v>
      </c>
      <c r="B1020" s="62" t="s">
        <v>8529</v>
      </c>
      <c r="C1020" s="71">
        <v>44927</v>
      </c>
      <c r="D1020" s="78" t="s">
        <v>9386</v>
      </c>
      <c r="E1020" s="62" t="s">
        <v>13094</v>
      </c>
      <c r="F1020" s="61" t="s">
        <v>3080</v>
      </c>
      <c r="G1020" s="5"/>
      <c r="H1020" s="5"/>
      <c r="I1020" s="5"/>
      <c r="J1020" s="5"/>
    </row>
    <row r="1021" spans="1:10" ht="14.1" customHeight="1" thickBot="1" x14ac:dyDescent="0.25">
      <c r="A1021" s="79"/>
      <c r="B1021" s="62" t="s">
        <v>1786</v>
      </c>
      <c r="C1021" s="60">
        <f>IF(C1020="","",IF(AND(MONTH(C1020)&gt;=1,MONTH(C1020)&lt;=3),1,IF(AND(MONTH(C1020)&gt;=4,MONTH(C1020)&lt;=6),2,IF(AND(MONTH(C1020)&gt;=7,MONTH(C1020)&lt;=9),3,4))))</f>
        <v>1</v>
      </c>
      <c r="D1021" s="79"/>
      <c r="E1021" s="62" t="s">
        <v>2417</v>
      </c>
      <c r="F1021" s="61" t="s">
        <v>11113</v>
      </c>
      <c r="G1021" s="5"/>
      <c r="H1021" s="5"/>
      <c r="I1021" s="5"/>
      <c r="J1021" s="5"/>
    </row>
    <row r="1022" spans="1:10" ht="14.1" customHeight="1" thickBot="1" x14ac:dyDescent="0.25">
      <c r="A1022" s="79"/>
      <c r="B1022" s="62" t="s">
        <v>12943</v>
      </c>
      <c r="C1022" s="71">
        <v>45016</v>
      </c>
      <c r="D1022" s="79"/>
      <c r="E1022" s="62" t="s">
        <v>3073</v>
      </c>
      <c r="F1022" s="61" t="s">
        <v>11113</v>
      </c>
      <c r="G1022" s="5"/>
      <c r="H1022" s="5"/>
      <c r="I1022" s="5"/>
      <c r="J1022" s="5"/>
    </row>
    <row r="1023" spans="1:10" ht="14.1" customHeight="1" thickBot="1" x14ac:dyDescent="0.25">
      <c r="A1023" s="79"/>
      <c r="B1023" s="62" t="s">
        <v>1786</v>
      </c>
      <c r="C1023" s="60">
        <f>IF(C1022="","",IF(AND(MONTH(C1022)&gt;=1,MONTH(C1022)&lt;=3),1,IF(AND(MONTH(C1022)&gt;=4,MONTH(C1022)&lt;=6),2,IF(AND(MONTH(C1022)&gt;=7,MONTH(C1022)&lt;=9),3,4))))</f>
        <v>1</v>
      </c>
      <c r="D1023" s="79"/>
      <c r="E1023" s="62" t="s">
        <v>13193</v>
      </c>
      <c r="F1023" s="61" t="s">
        <v>11113</v>
      </c>
      <c r="G1023" s="5"/>
      <c r="H1023" s="5"/>
      <c r="I1023" s="5"/>
      <c r="J1023" s="5"/>
    </row>
    <row r="1024" spans="1:10" ht="14.1" customHeight="1" thickBot="1" x14ac:dyDescent="0.25">
      <c r="A1024" s="5"/>
      <c r="B1024" s="5"/>
      <c r="C1024" s="5"/>
      <c r="D1024" s="5"/>
      <c r="E1024" s="5"/>
      <c r="F1024" s="5"/>
      <c r="G1024" s="5"/>
      <c r="H1024" s="5"/>
      <c r="I1024" s="5"/>
      <c r="J1024" s="5"/>
    </row>
    <row r="1025" spans="1:10" ht="14.1" customHeight="1" thickBot="1" x14ac:dyDescent="0.25">
      <c r="A1025" s="67" t="s">
        <v>15736</v>
      </c>
      <c r="B1025" s="67" t="s">
        <v>16147</v>
      </c>
      <c r="C1025" s="67" t="s">
        <v>15642</v>
      </c>
      <c r="D1025" s="67" t="s">
        <v>15252</v>
      </c>
      <c r="E1025" s="67" t="s">
        <v>6933</v>
      </c>
      <c r="F1025" s="67" t="s">
        <v>15281</v>
      </c>
      <c r="G1025" s="5"/>
      <c r="H1025" s="5"/>
      <c r="I1025" s="5"/>
      <c r="J1025" s="5"/>
    </row>
    <row r="1026" spans="1:10" ht="14.1" customHeight="1" x14ac:dyDescent="0.2">
      <c r="A1026" s="73">
        <v>56101519</v>
      </c>
      <c r="B1026" s="64" t="str">
        <f t="shared" ref="B1026:B1031" ca="1" si="62">IFERROR(INDEX(UNSPSCDes,MATCH(INDIRECT(ADDRESS(ROW(),COLUMN()-1,4)),UNSPSCCode,0)),"")</f>
        <v>Mesas</v>
      </c>
      <c r="C1026" s="63" t="s">
        <v>1449</v>
      </c>
      <c r="D1026" s="63">
        <v>9</v>
      </c>
      <c r="E1026" s="66">
        <v>5000</v>
      </c>
      <c r="F1026" s="65">
        <f t="shared" ref="F1026:F1031" ca="1" si="63">INDIRECT(ADDRESS(ROW(),COLUMN()-2,4))*INDIRECT(ADDRESS(ROW(),COLUMN()-1,4))</f>
        <v>45000</v>
      </c>
      <c r="G1026" s="5"/>
      <c r="H1026" s="5"/>
      <c r="I1026" s="5"/>
      <c r="J1026" s="5"/>
    </row>
    <row r="1027" spans="1:10" ht="13.5" customHeight="1" x14ac:dyDescent="0.2">
      <c r="A1027" s="73">
        <v>56112104</v>
      </c>
      <c r="B1027" s="64" t="str">
        <f t="shared" ca="1" si="62"/>
        <v>Sillas para ejecutivos</v>
      </c>
      <c r="C1027" s="63" t="s">
        <v>1449</v>
      </c>
      <c r="D1027" s="63">
        <v>19</v>
      </c>
      <c r="E1027" s="66">
        <v>5000</v>
      </c>
      <c r="F1027" s="65">
        <f t="shared" ca="1" si="63"/>
        <v>95000</v>
      </c>
      <c r="G1027" s="5"/>
      <c r="H1027" s="5"/>
      <c r="I1027" s="5"/>
      <c r="J1027" s="5"/>
    </row>
    <row r="1028" spans="1:10" ht="13.5" customHeight="1" x14ac:dyDescent="0.2">
      <c r="A1028" s="73">
        <v>56112103</v>
      </c>
      <c r="B1028" s="64" t="str">
        <f t="shared" ca="1" si="62"/>
        <v>Sillas para visitantes</v>
      </c>
      <c r="C1028" s="63" t="s">
        <v>1449</v>
      </c>
      <c r="D1028" s="63">
        <v>48</v>
      </c>
      <c r="E1028" s="66">
        <v>2000</v>
      </c>
      <c r="F1028" s="65">
        <f t="shared" ca="1" si="63"/>
        <v>96000</v>
      </c>
      <c r="G1028" s="5"/>
      <c r="H1028" s="5"/>
      <c r="I1028" s="5"/>
      <c r="J1028" s="5"/>
    </row>
    <row r="1029" spans="1:10" ht="13.5" customHeight="1" x14ac:dyDescent="0.2">
      <c r="A1029" s="73">
        <v>56101703</v>
      </c>
      <c r="B1029" s="64" t="str">
        <f t="shared" ca="1" si="62"/>
        <v>Escritorios</v>
      </c>
      <c r="C1029" s="63" t="s">
        <v>1449</v>
      </c>
      <c r="D1029" s="63">
        <v>18</v>
      </c>
      <c r="E1029" s="66">
        <v>5000</v>
      </c>
      <c r="F1029" s="65">
        <f t="shared" ca="1" si="63"/>
        <v>90000</v>
      </c>
      <c r="G1029" s="5"/>
      <c r="H1029" s="5"/>
      <c r="I1029" s="5"/>
      <c r="J1029" s="5"/>
    </row>
    <row r="1030" spans="1:10" ht="13.5" customHeight="1" x14ac:dyDescent="0.2">
      <c r="A1030" s="73">
        <v>56101532</v>
      </c>
      <c r="B1030" s="64" t="str">
        <f t="shared" ca="1" si="62"/>
        <v>Set de muebles</v>
      </c>
      <c r="C1030" s="63" t="s">
        <v>1449</v>
      </c>
      <c r="D1030" s="63">
        <v>4</v>
      </c>
      <c r="E1030" s="66">
        <v>100000</v>
      </c>
      <c r="F1030" s="65">
        <f t="shared" ca="1" si="63"/>
        <v>400000</v>
      </c>
      <c r="G1030" s="5"/>
      <c r="H1030" s="5"/>
      <c r="I1030" s="5"/>
      <c r="J1030" s="5"/>
    </row>
    <row r="1031" spans="1:10" ht="13.5" customHeight="1" x14ac:dyDescent="0.2">
      <c r="A1031" s="73">
        <v>56101602</v>
      </c>
      <c r="B1031" s="64" t="str">
        <f t="shared" ca="1" si="62"/>
        <v>Sillas para jardín</v>
      </c>
      <c r="C1031" s="63" t="s">
        <v>1449</v>
      </c>
      <c r="D1031" s="63">
        <v>6</v>
      </c>
      <c r="E1031" s="66">
        <v>800</v>
      </c>
      <c r="F1031" s="65">
        <f t="shared" ca="1" si="63"/>
        <v>4800</v>
      </c>
      <c r="G1031" s="5"/>
      <c r="H1031" s="5"/>
      <c r="I1031" s="5"/>
      <c r="J1031" s="5"/>
    </row>
    <row r="1032" spans="1:10" ht="14.1" customHeight="1" x14ac:dyDescent="0.2">
      <c r="A1032" s="5"/>
      <c r="B1032" s="5"/>
      <c r="C1032" s="5"/>
      <c r="D1032" s="5"/>
      <c r="E1032" s="68" t="s">
        <v>12551</v>
      </c>
      <c r="F1032" s="69">
        <f ca="1">SUM(Table351[MONTO TOTAL ESTIMADO])</f>
        <v>730800</v>
      </c>
      <c r="G1032" s="5"/>
      <c r="H1032" s="5" t="str">
        <f>C1019</f>
        <v>Bienes</v>
      </c>
      <c r="I1032" s="5" t="str">
        <f>E1019</f>
        <v>Sí</v>
      </c>
      <c r="J1032" s="5" t="str">
        <f>D1019</f>
        <v>Compras por debajo del Umbral</v>
      </c>
    </row>
    <row r="1033" spans="1:10" ht="14.1" customHeight="1" thickBot="1" x14ac:dyDescent="0.3"/>
    <row r="1034" spans="1:10" ht="33.75" customHeight="1" thickBot="1" x14ac:dyDescent="0.25">
      <c r="A1034" s="59" t="s">
        <v>16383</v>
      </c>
      <c r="B1034" s="59" t="s">
        <v>161</v>
      </c>
      <c r="C1034" s="59" t="s">
        <v>11725</v>
      </c>
      <c r="D1034" s="59" t="s">
        <v>14379</v>
      </c>
      <c r="E1034" s="59" t="s">
        <v>10963</v>
      </c>
      <c r="F1034" s="59" t="s">
        <v>11096</v>
      </c>
      <c r="G1034" s="5"/>
      <c r="H1034" s="5"/>
      <c r="I1034" s="5"/>
      <c r="J1034" s="5"/>
    </row>
    <row r="1035" spans="1:10" ht="13.5" customHeight="1" thickBot="1" x14ac:dyDescent="0.25">
      <c r="A1035" s="61" t="s">
        <v>18854</v>
      </c>
      <c r="B1035" s="61" t="s">
        <v>18855</v>
      </c>
      <c r="C1035" s="61" t="s">
        <v>17798</v>
      </c>
      <c r="D1035" s="61" t="s">
        <v>10172</v>
      </c>
      <c r="E1035" s="61" t="s">
        <v>8855</v>
      </c>
      <c r="F1035" s="61"/>
      <c r="G1035" s="5"/>
      <c r="H1035" s="5"/>
      <c r="I1035" s="5"/>
      <c r="J1035" s="5"/>
    </row>
    <row r="1036" spans="1:10" ht="14.1" customHeight="1" thickBot="1" x14ac:dyDescent="0.25">
      <c r="A1036" s="78" t="s">
        <v>14829</v>
      </c>
      <c r="B1036" s="62" t="s">
        <v>8529</v>
      </c>
      <c r="C1036" s="71">
        <v>45017</v>
      </c>
      <c r="D1036" s="78" t="s">
        <v>9386</v>
      </c>
      <c r="E1036" s="62" t="s">
        <v>13094</v>
      </c>
      <c r="F1036" s="61" t="s">
        <v>3080</v>
      </c>
      <c r="G1036" s="5"/>
      <c r="H1036" s="5"/>
      <c r="I1036" s="5"/>
      <c r="J1036" s="5"/>
    </row>
    <row r="1037" spans="1:10" ht="14.1" customHeight="1" thickBot="1" x14ac:dyDescent="0.25">
      <c r="A1037" s="79"/>
      <c r="B1037" s="62" t="s">
        <v>1786</v>
      </c>
      <c r="C1037" s="60">
        <f>IF(C1036="","",IF(AND(MONTH(C1036)&gt;=1,MONTH(C1036)&lt;=3),1,IF(AND(MONTH(C1036)&gt;=4,MONTH(C1036)&lt;=6),2,IF(AND(MONTH(C1036)&gt;=7,MONTH(C1036)&lt;=9),3,4))))</f>
        <v>2</v>
      </c>
      <c r="D1037" s="79"/>
      <c r="E1037" s="62" t="s">
        <v>2417</v>
      </c>
      <c r="F1037" s="61" t="s">
        <v>11113</v>
      </c>
      <c r="G1037" s="5"/>
      <c r="H1037" s="5"/>
      <c r="I1037" s="5"/>
      <c r="J1037" s="5"/>
    </row>
    <row r="1038" spans="1:10" ht="14.1" customHeight="1" thickBot="1" x14ac:dyDescent="0.25">
      <c r="A1038" s="79"/>
      <c r="B1038" s="62" t="s">
        <v>12943</v>
      </c>
      <c r="C1038" s="71">
        <v>45107</v>
      </c>
      <c r="D1038" s="79"/>
      <c r="E1038" s="62" t="s">
        <v>3073</v>
      </c>
      <c r="F1038" s="61" t="s">
        <v>11113</v>
      </c>
      <c r="G1038" s="5"/>
      <c r="H1038" s="5"/>
      <c r="I1038" s="5"/>
      <c r="J1038" s="5"/>
    </row>
    <row r="1039" spans="1:10" ht="14.1" customHeight="1" thickBot="1" x14ac:dyDescent="0.25">
      <c r="A1039" s="79"/>
      <c r="B1039" s="62" t="s">
        <v>1786</v>
      </c>
      <c r="C1039" s="60">
        <f>IF(C1038="","",IF(AND(MONTH(C1038)&gt;=1,MONTH(C1038)&lt;=3),1,IF(AND(MONTH(C1038)&gt;=4,MONTH(C1038)&lt;=6),2,IF(AND(MONTH(C1038)&gt;=7,MONTH(C1038)&lt;=9),3,4))))</f>
        <v>2</v>
      </c>
      <c r="D1039" s="79"/>
      <c r="E1039" s="62" t="s">
        <v>13193</v>
      </c>
      <c r="F1039" s="61" t="s">
        <v>11113</v>
      </c>
      <c r="G1039" s="5"/>
      <c r="H1039" s="5"/>
      <c r="I1039" s="5"/>
      <c r="J1039" s="5"/>
    </row>
    <row r="1040" spans="1:10" ht="14.1" customHeight="1" thickBot="1" x14ac:dyDescent="0.25">
      <c r="A1040" s="5"/>
      <c r="B1040" s="5"/>
      <c r="C1040" s="5"/>
      <c r="D1040" s="5"/>
      <c r="E1040" s="5"/>
      <c r="F1040" s="5"/>
      <c r="G1040" s="5"/>
      <c r="H1040" s="5"/>
      <c r="I1040" s="5"/>
      <c r="J1040" s="5"/>
    </row>
    <row r="1041" spans="1:10" ht="14.1" customHeight="1" thickBot="1" x14ac:dyDescent="0.25">
      <c r="A1041" s="67" t="s">
        <v>15736</v>
      </c>
      <c r="B1041" s="67" t="s">
        <v>16147</v>
      </c>
      <c r="C1041" s="67" t="s">
        <v>15642</v>
      </c>
      <c r="D1041" s="67" t="s">
        <v>15252</v>
      </c>
      <c r="E1041" s="67" t="s">
        <v>6933</v>
      </c>
      <c r="F1041" s="67" t="s">
        <v>15281</v>
      </c>
      <c r="G1041" s="5"/>
      <c r="H1041" s="5"/>
      <c r="I1041" s="5"/>
      <c r="J1041" s="5"/>
    </row>
    <row r="1042" spans="1:10" ht="14.1" customHeight="1" x14ac:dyDescent="0.2">
      <c r="A1042" s="73">
        <v>56101519</v>
      </c>
      <c r="B1042" s="64" t="str">
        <f ca="1">IFERROR(INDEX(UNSPSCDes,MATCH(INDIRECT(ADDRESS(ROW(),COLUMN()-1,4)),UNSPSCCode,0)),"")</f>
        <v>Mesas</v>
      </c>
      <c r="C1042" s="63" t="s">
        <v>1449</v>
      </c>
      <c r="D1042" s="63">
        <v>1</v>
      </c>
      <c r="E1042" s="66">
        <v>5000</v>
      </c>
      <c r="F1042" s="65">
        <f ca="1">INDIRECT(ADDRESS(ROW(),COLUMN()-2,4))*INDIRECT(ADDRESS(ROW(),COLUMN()-1,4))</f>
        <v>5000</v>
      </c>
      <c r="G1042" s="5"/>
      <c r="H1042" s="5"/>
      <c r="I1042" s="5"/>
      <c r="J1042" s="5"/>
    </row>
    <row r="1043" spans="1:10" ht="13.5" customHeight="1" x14ac:dyDescent="0.2">
      <c r="A1043" s="73">
        <v>56112103</v>
      </c>
      <c r="B1043" s="64" t="str">
        <f ca="1">IFERROR(INDEX(UNSPSCDes,MATCH(INDIRECT(ADDRESS(ROW(),COLUMN()-1,4)),UNSPSCCode,0)),"")</f>
        <v>Sillas para visitantes</v>
      </c>
      <c r="C1043" s="63" t="s">
        <v>1449</v>
      </c>
      <c r="D1043" s="63">
        <v>8</v>
      </c>
      <c r="E1043" s="66">
        <v>2000</v>
      </c>
      <c r="F1043" s="65">
        <f ca="1">INDIRECT(ADDRESS(ROW(),COLUMN()-2,4))*INDIRECT(ADDRESS(ROW(),COLUMN()-1,4))</f>
        <v>16000</v>
      </c>
      <c r="G1043" s="5"/>
      <c r="H1043" s="5"/>
      <c r="I1043" s="5"/>
      <c r="J1043" s="5"/>
    </row>
    <row r="1044" spans="1:10" ht="14.1" customHeight="1" x14ac:dyDescent="0.2">
      <c r="A1044" s="5"/>
      <c r="B1044" s="5"/>
      <c r="C1044" s="5"/>
      <c r="D1044" s="5"/>
      <c r="E1044" s="68" t="s">
        <v>12551</v>
      </c>
      <c r="F1044" s="69">
        <f ca="1">SUM(Table352[MONTO TOTAL ESTIMADO])</f>
        <v>21000</v>
      </c>
      <c r="G1044" s="5"/>
      <c r="H1044" s="5" t="str">
        <f>C1035</f>
        <v>Bienes</v>
      </c>
      <c r="I1044" s="5" t="str">
        <f>E1035</f>
        <v>Sí</v>
      </c>
      <c r="J1044" s="5" t="str">
        <f>D1035</f>
        <v>Compras por debajo del Umbral</v>
      </c>
    </row>
    <row r="1045" spans="1:10" ht="14.1" customHeight="1" thickBot="1" x14ac:dyDescent="0.3"/>
    <row r="1046" spans="1:10" ht="33.75" customHeight="1" thickBot="1" x14ac:dyDescent="0.25">
      <c r="A1046" s="59" t="s">
        <v>16383</v>
      </c>
      <c r="B1046" s="59" t="s">
        <v>161</v>
      </c>
      <c r="C1046" s="59" t="s">
        <v>11725</v>
      </c>
      <c r="D1046" s="59" t="s">
        <v>14379</v>
      </c>
      <c r="E1046" s="59" t="s">
        <v>10963</v>
      </c>
      <c r="F1046" s="59" t="s">
        <v>11096</v>
      </c>
      <c r="G1046" s="5"/>
      <c r="H1046" s="5"/>
      <c r="I1046" s="5"/>
      <c r="J1046" s="5"/>
    </row>
    <row r="1047" spans="1:10" ht="13.5" customHeight="1" thickBot="1" x14ac:dyDescent="0.25">
      <c r="A1047" s="61" t="s">
        <v>18854</v>
      </c>
      <c r="B1047" s="61" t="s">
        <v>18855</v>
      </c>
      <c r="C1047" s="61" t="s">
        <v>17798</v>
      </c>
      <c r="D1047" s="61" t="s">
        <v>10172</v>
      </c>
      <c r="E1047" s="61" t="s">
        <v>8855</v>
      </c>
      <c r="F1047" s="61"/>
      <c r="G1047" s="5"/>
      <c r="H1047" s="5"/>
      <c r="I1047" s="5"/>
      <c r="J1047" s="5"/>
    </row>
    <row r="1048" spans="1:10" ht="14.1" customHeight="1" thickBot="1" x14ac:dyDescent="0.25">
      <c r="A1048" s="78" t="s">
        <v>14829</v>
      </c>
      <c r="B1048" s="62" t="s">
        <v>8529</v>
      </c>
      <c r="C1048" s="71">
        <v>45108</v>
      </c>
      <c r="D1048" s="78" t="s">
        <v>9386</v>
      </c>
      <c r="E1048" s="62" t="s">
        <v>13094</v>
      </c>
      <c r="F1048" s="61" t="s">
        <v>3080</v>
      </c>
      <c r="G1048" s="5"/>
      <c r="H1048" s="5"/>
      <c r="I1048" s="5"/>
      <c r="J1048" s="5"/>
    </row>
    <row r="1049" spans="1:10" ht="14.1" customHeight="1" thickBot="1" x14ac:dyDescent="0.25">
      <c r="A1049" s="79"/>
      <c r="B1049" s="62" t="s">
        <v>1786</v>
      </c>
      <c r="C1049" s="60">
        <f>IF(C1048="","",IF(AND(MONTH(C1048)&gt;=1,MONTH(C1048)&lt;=3),1,IF(AND(MONTH(C1048)&gt;=4,MONTH(C1048)&lt;=6),2,IF(AND(MONTH(C1048)&gt;=7,MONTH(C1048)&lt;=9),3,4))))</f>
        <v>3</v>
      </c>
      <c r="D1049" s="79"/>
      <c r="E1049" s="62" t="s">
        <v>2417</v>
      </c>
      <c r="F1049" s="61" t="s">
        <v>11113</v>
      </c>
      <c r="G1049" s="5"/>
      <c r="H1049" s="5"/>
      <c r="I1049" s="5"/>
      <c r="J1049" s="5"/>
    </row>
    <row r="1050" spans="1:10" ht="14.1" customHeight="1" thickBot="1" x14ac:dyDescent="0.25">
      <c r="A1050" s="79"/>
      <c r="B1050" s="62" t="s">
        <v>12943</v>
      </c>
      <c r="C1050" s="71">
        <v>45199</v>
      </c>
      <c r="D1050" s="79"/>
      <c r="E1050" s="62" t="s">
        <v>3073</v>
      </c>
      <c r="F1050" s="61" t="s">
        <v>11113</v>
      </c>
      <c r="G1050" s="5"/>
      <c r="H1050" s="5"/>
      <c r="I1050" s="5"/>
      <c r="J1050" s="5"/>
    </row>
    <row r="1051" spans="1:10" ht="14.1" customHeight="1" thickBot="1" x14ac:dyDescent="0.25">
      <c r="A1051" s="79"/>
      <c r="B1051" s="62" t="s">
        <v>1786</v>
      </c>
      <c r="C1051" s="60">
        <f>IF(C1050="","",IF(AND(MONTH(C1050)&gt;=1,MONTH(C1050)&lt;=3),1,IF(AND(MONTH(C1050)&gt;=4,MONTH(C1050)&lt;=6),2,IF(AND(MONTH(C1050)&gt;=7,MONTH(C1050)&lt;=9),3,4))))</f>
        <v>3</v>
      </c>
      <c r="D1051" s="79"/>
      <c r="E1051" s="62" t="s">
        <v>13193</v>
      </c>
      <c r="F1051" s="61" t="s">
        <v>11113</v>
      </c>
      <c r="G1051" s="5"/>
      <c r="H1051" s="5"/>
      <c r="I1051" s="5"/>
      <c r="J1051" s="5"/>
    </row>
    <row r="1052" spans="1:10" ht="14.1" customHeight="1" thickBot="1" x14ac:dyDescent="0.25">
      <c r="A1052" s="5"/>
      <c r="B1052" s="5"/>
      <c r="C1052" s="5"/>
      <c r="D1052" s="5"/>
      <c r="E1052" s="5"/>
      <c r="F1052" s="5"/>
      <c r="G1052" s="5"/>
      <c r="H1052" s="5"/>
      <c r="I1052" s="5"/>
      <c r="J1052" s="5"/>
    </row>
    <row r="1053" spans="1:10" ht="14.1" customHeight="1" thickBot="1" x14ac:dyDescent="0.25">
      <c r="A1053" s="67" t="s">
        <v>15736</v>
      </c>
      <c r="B1053" s="67" t="s">
        <v>16147</v>
      </c>
      <c r="C1053" s="67" t="s">
        <v>15642</v>
      </c>
      <c r="D1053" s="67" t="s">
        <v>15252</v>
      </c>
      <c r="E1053" s="67" t="s">
        <v>6933</v>
      </c>
      <c r="F1053" s="67" t="s">
        <v>15281</v>
      </c>
      <c r="G1053" s="5"/>
      <c r="H1053" s="5"/>
      <c r="I1053" s="5"/>
      <c r="J1053" s="5"/>
    </row>
    <row r="1054" spans="1:10" ht="13.5" customHeight="1" x14ac:dyDescent="0.2">
      <c r="A1054" s="73">
        <v>56101602</v>
      </c>
      <c r="B1054" s="64" t="str">
        <f ca="1">IFERROR(INDEX(UNSPSCDes,MATCH(INDIRECT(ADDRESS(ROW(),COLUMN()-1,4)),UNSPSCCode,0)),"")</f>
        <v>Sillas para jardín</v>
      </c>
      <c r="C1054" s="63" t="s">
        <v>1449</v>
      </c>
      <c r="D1054" s="63">
        <v>2</v>
      </c>
      <c r="E1054" s="66">
        <v>800</v>
      </c>
      <c r="F1054" s="65">
        <f ca="1">INDIRECT(ADDRESS(ROW(),COLUMN()-2,4))*INDIRECT(ADDRESS(ROW(),COLUMN()-1,4))</f>
        <v>1600</v>
      </c>
      <c r="G1054" s="5"/>
      <c r="H1054" s="5"/>
      <c r="I1054" s="5"/>
      <c r="J1054" s="5"/>
    </row>
    <row r="1055" spans="1:10" ht="14.1" customHeight="1" x14ac:dyDescent="0.2">
      <c r="A1055" s="5"/>
      <c r="B1055" s="5"/>
      <c r="C1055" s="5"/>
      <c r="D1055" s="5"/>
      <c r="E1055" s="68" t="s">
        <v>12551</v>
      </c>
      <c r="F1055" s="69">
        <f ca="1">SUM(Table353[MONTO TOTAL ESTIMADO])</f>
        <v>1600</v>
      </c>
      <c r="G1055" s="5"/>
      <c r="H1055" s="5" t="str">
        <f>C1047</f>
        <v>Bienes</v>
      </c>
      <c r="I1055" s="5" t="str">
        <f>E1047</f>
        <v>Sí</v>
      </c>
      <c r="J1055" s="5" t="str">
        <f>D1047</f>
        <v>Compras por debajo del Umbral</v>
      </c>
    </row>
    <row r="1056" spans="1:10" ht="14.1" customHeight="1" thickBot="1" x14ac:dyDescent="0.3"/>
    <row r="1057" spans="1:10" ht="33.75" customHeight="1" thickBot="1" x14ac:dyDescent="0.25">
      <c r="A1057" s="59" t="s">
        <v>16383</v>
      </c>
      <c r="B1057" s="59" t="s">
        <v>161</v>
      </c>
      <c r="C1057" s="59" t="s">
        <v>11725</v>
      </c>
      <c r="D1057" s="59" t="s">
        <v>14379</v>
      </c>
      <c r="E1057" s="59" t="s">
        <v>10963</v>
      </c>
      <c r="F1057" s="59" t="s">
        <v>11096</v>
      </c>
      <c r="G1057" s="5"/>
      <c r="H1057" s="5"/>
      <c r="I1057" s="5"/>
      <c r="J1057" s="5"/>
    </row>
    <row r="1058" spans="1:10" ht="13.5" customHeight="1" thickBot="1" x14ac:dyDescent="0.25">
      <c r="A1058" s="61" t="s">
        <v>18854</v>
      </c>
      <c r="B1058" s="61" t="s">
        <v>18855</v>
      </c>
      <c r="C1058" s="61" t="s">
        <v>17798</v>
      </c>
      <c r="D1058" s="61" t="s">
        <v>10172</v>
      </c>
      <c r="E1058" s="61" t="s">
        <v>8855</v>
      </c>
      <c r="F1058" s="61"/>
      <c r="G1058" s="5"/>
      <c r="H1058" s="5"/>
      <c r="I1058" s="5"/>
      <c r="J1058" s="5"/>
    </row>
    <row r="1059" spans="1:10" ht="14.1" customHeight="1" thickBot="1" x14ac:dyDescent="0.25">
      <c r="A1059" s="78" t="s">
        <v>14829</v>
      </c>
      <c r="B1059" s="62" t="s">
        <v>8529</v>
      </c>
      <c r="C1059" s="71">
        <v>45200</v>
      </c>
      <c r="D1059" s="78" t="s">
        <v>9386</v>
      </c>
      <c r="E1059" s="62" t="s">
        <v>13094</v>
      </c>
      <c r="F1059" s="61" t="s">
        <v>3080</v>
      </c>
      <c r="G1059" s="5"/>
      <c r="H1059" s="5"/>
      <c r="I1059" s="5"/>
      <c r="J1059" s="5"/>
    </row>
    <row r="1060" spans="1:10" ht="14.1" customHeight="1" thickBot="1" x14ac:dyDescent="0.25">
      <c r="A1060" s="79"/>
      <c r="B1060" s="62" t="s">
        <v>1786</v>
      </c>
      <c r="C1060" s="60">
        <f>IF(C1059="","",IF(AND(MONTH(C1059)&gt;=1,MONTH(C1059)&lt;=3),1,IF(AND(MONTH(C1059)&gt;=4,MONTH(C1059)&lt;=6),2,IF(AND(MONTH(C1059)&gt;=7,MONTH(C1059)&lt;=9),3,4))))</f>
        <v>4</v>
      </c>
      <c r="D1060" s="79"/>
      <c r="E1060" s="62" t="s">
        <v>2417</v>
      </c>
      <c r="F1060" s="61" t="s">
        <v>11113</v>
      </c>
      <c r="G1060" s="5"/>
      <c r="H1060" s="5"/>
      <c r="I1060" s="5"/>
      <c r="J1060" s="5"/>
    </row>
    <row r="1061" spans="1:10" ht="14.1" customHeight="1" thickBot="1" x14ac:dyDescent="0.25">
      <c r="A1061" s="79"/>
      <c r="B1061" s="62" t="s">
        <v>12943</v>
      </c>
      <c r="C1061" s="71">
        <v>45291</v>
      </c>
      <c r="D1061" s="79"/>
      <c r="E1061" s="62" t="s">
        <v>3073</v>
      </c>
      <c r="F1061" s="61" t="s">
        <v>11113</v>
      </c>
      <c r="G1061" s="5"/>
      <c r="H1061" s="5"/>
      <c r="I1061" s="5"/>
      <c r="J1061" s="5"/>
    </row>
    <row r="1062" spans="1:10" ht="14.1" customHeight="1" thickBot="1" x14ac:dyDescent="0.25">
      <c r="A1062" s="79"/>
      <c r="B1062" s="62" t="s">
        <v>1786</v>
      </c>
      <c r="C1062" s="60">
        <f>IF(C1061="","",IF(AND(MONTH(C1061)&gt;=1,MONTH(C1061)&lt;=3),1,IF(AND(MONTH(C1061)&gt;=4,MONTH(C1061)&lt;=6),2,IF(AND(MONTH(C1061)&gt;=7,MONTH(C1061)&lt;=9),3,4))))</f>
        <v>4</v>
      </c>
      <c r="D1062" s="79"/>
      <c r="E1062" s="62" t="s">
        <v>13193</v>
      </c>
      <c r="F1062" s="61" t="s">
        <v>11113</v>
      </c>
      <c r="G1062" s="5"/>
      <c r="H1062" s="5"/>
      <c r="I1062" s="5"/>
      <c r="J1062" s="5"/>
    </row>
    <row r="1063" spans="1:10" ht="14.1" customHeight="1" thickBot="1" x14ac:dyDescent="0.25">
      <c r="A1063" s="5"/>
      <c r="B1063" s="5"/>
      <c r="C1063" s="5"/>
      <c r="D1063" s="5"/>
      <c r="E1063" s="5"/>
      <c r="F1063" s="5"/>
      <c r="G1063" s="5"/>
      <c r="H1063" s="5"/>
      <c r="I1063" s="5"/>
      <c r="J1063" s="5"/>
    </row>
    <row r="1064" spans="1:10" ht="14.1" customHeight="1" thickBot="1" x14ac:dyDescent="0.25">
      <c r="A1064" s="67" t="s">
        <v>15736</v>
      </c>
      <c r="B1064" s="67" t="s">
        <v>16147</v>
      </c>
      <c r="C1064" s="67" t="s">
        <v>15642</v>
      </c>
      <c r="D1064" s="67" t="s">
        <v>15252</v>
      </c>
      <c r="E1064" s="67" t="s">
        <v>6933</v>
      </c>
      <c r="F1064" s="67" t="s">
        <v>15281</v>
      </c>
      <c r="G1064" s="5"/>
      <c r="H1064" s="5"/>
      <c r="I1064" s="5"/>
      <c r="J1064" s="5"/>
    </row>
    <row r="1065" spans="1:10" ht="13.5" customHeight="1" x14ac:dyDescent="0.2">
      <c r="A1065" s="73">
        <v>56112104</v>
      </c>
      <c r="B1065" s="64" t="str">
        <f ca="1">IFERROR(INDEX(UNSPSCDes,MATCH(INDIRECT(ADDRESS(ROW(),COLUMN()-1,4)),UNSPSCCode,0)),"")</f>
        <v>Sillas para ejecutivos</v>
      </c>
      <c r="C1065" s="63" t="s">
        <v>1449</v>
      </c>
      <c r="D1065" s="63">
        <v>2</v>
      </c>
      <c r="E1065" s="66">
        <v>5000</v>
      </c>
      <c r="F1065" s="65">
        <f ca="1">INDIRECT(ADDRESS(ROW(),COLUMN()-2,4))*INDIRECT(ADDRESS(ROW(),COLUMN()-1,4))</f>
        <v>10000</v>
      </c>
      <c r="G1065" s="5"/>
      <c r="H1065" s="5"/>
      <c r="I1065" s="5"/>
      <c r="J1065" s="5"/>
    </row>
    <row r="1066" spans="1:10" ht="13.5" customHeight="1" x14ac:dyDescent="0.2">
      <c r="A1066" s="73">
        <v>56101602</v>
      </c>
      <c r="B1066" s="64" t="str">
        <f ca="1">IFERROR(INDEX(UNSPSCDes,MATCH(INDIRECT(ADDRESS(ROW(),COLUMN()-1,4)),UNSPSCCode,0)),"")</f>
        <v>Sillas para jardín</v>
      </c>
      <c r="C1066" s="63" t="s">
        <v>1449</v>
      </c>
      <c r="D1066" s="63">
        <v>2</v>
      </c>
      <c r="E1066" s="66">
        <v>800</v>
      </c>
      <c r="F1066" s="65">
        <f ca="1">INDIRECT(ADDRESS(ROW(),COLUMN()-2,4))*INDIRECT(ADDRESS(ROW(),COLUMN()-1,4))</f>
        <v>1600</v>
      </c>
      <c r="G1066" s="5"/>
      <c r="H1066" s="5"/>
      <c r="I1066" s="5"/>
      <c r="J1066" s="5"/>
    </row>
    <row r="1067" spans="1:10" ht="14.1" customHeight="1" x14ac:dyDescent="0.2">
      <c r="A1067" s="5"/>
      <c r="B1067" s="5"/>
      <c r="C1067" s="5"/>
      <c r="D1067" s="5"/>
      <c r="E1067" s="68" t="s">
        <v>12551</v>
      </c>
      <c r="F1067" s="69">
        <f ca="1">SUM(Table354[MONTO TOTAL ESTIMADO])</f>
        <v>11600</v>
      </c>
      <c r="G1067" s="5"/>
      <c r="H1067" s="5" t="str">
        <f>C1058</f>
        <v>Bienes</v>
      </c>
      <c r="I1067" s="5" t="str">
        <f>E1058</f>
        <v>Sí</v>
      </c>
      <c r="J1067" s="5" t="str">
        <f>D1058</f>
        <v>Compras por debajo del Umbral</v>
      </c>
    </row>
    <row r="1068" spans="1:10" ht="14.1" customHeight="1" thickBot="1" x14ac:dyDescent="0.3"/>
    <row r="1069" spans="1:10" ht="33.75" customHeight="1" thickBot="1" x14ac:dyDescent="0.25">
      <c r="A1069" s="59" t="s">
        <v>16383</v>
      </c>
      <c r="B1069" s="59" t="s">
        <v>161</v>
      </c>
      <c r="C1069" s="59" t="s">
        <v>11725</v>
      </c>
      <c r="D1069" s="59" t="s">
        <v>14379</v>
      </c>
      <c r="E1069" s="59" t="s">
        <v>10963</v>
      </c>
      <c r="F1069" s="59" t="s">
        <v>11096</v>
      </c>
      <c r="G1069" s="5"/>
      <c r="H1069" s="5"/>
      <c r="I1069" s="5"/>
      <c r="J1069" s="5"/>
    </row>
    <row r="1070" spans="1:10" ht="13.5" customHeight="1" thickBot="1" x14ac:dyDescent="0.25">
      <c r="A1070" s="61" t="s">
        <v>18856</v>
      </c>
      <c r="B1070" s="61" t="s">
        <v>18857</v>
      </c>
      <c r="C1070" s="61" t="s">
        <v>17798</v>
      </c>
      <c r="D1070" s="61" t="s">
        <v>17483</v>
      </c>
      <c r="E1070" s="61" t="s">
        <v>8855</v>
      </c>
      <c r="F1070" s="61"/>
      <c r="G1070" s="5"/>
      <c r="H1070" s="5"/>
      <c r="I1070" s="5"/>
      <c r="J1070" s="5"/>
    </row>
    <row r="1071" spans="1:10" ht="14.1" customHeight="1" thickBot="1" x14ac:dyDescent="0.25">
      <c r="A1071" s="78" t="s">
        <v>14829</v>
      </c>
      <c r="B1071" s="62" t="s">
        <v>8529</v>
      </c>
      <c r="C1071" s="71">
        <v>44927</v>
      </c>
      <c r="D1071" s="78" t="s">
        <v>9386</v>
      </c>
      <c r="E1071" s="62" t="s">
        <v>13094</v>
      </c>
      <c r="F1071" s="61" t="s">
        <v>3080</v>
      </c>
      <c r="G1071" s="5"/>
      <c r="H1071" s="5"/>
      <c r="I1071" s="5"/>
      <c r="J1071" s="5"/>
    </row>
    <row r="1072" spans="1:10" ht="14.1" customHeight="1" thickBot="1" x14ac:dyDescent="0.25">
      <c r="A1072" s="79"/>
      <c r="B1072" s="62" t="s">
        <v>1786</v>
      </c>
      <c r="C1072" s="60">
        <f>IF(C1071="","",IF(AND(MONTH(C1071)&gt;=1,MONTH(C1071)&lt;=3),1,IF(AND(MONTH(C1071)&gt;=4,MONTH(C1071)&lt;=6),2,IF(AND(MONTH(C1071)&gt;=7,MONTH(C1071)&lt;=9),3,4))))</f>
        <v>1</v>
      </c>
      <c r="D1072" s="79"/>
      <c r="E1072" s="62" t="s">
        <v>2417</v>
      </c>
      <c r="F1072" s="61" t="s">
        <v>11113</v>
      </c>
      <c r="G1072" s="5"/>
      <c r="H1072" s="5"/>
      <c r="I1072" s="5"/>
      <c r="J1072" s="5"/>
    </row>
    <row r="1073" spans="1:10" ht="14.1" customHeight="1" thickBot="1" x14ac:dyDescent="0.25">
      <c r="A1073" s="79"/>
      <c r="B1073" s="62" t="s">
        <v>12943</v>
      </c>
      <c r="C1073" s="71">
        <v>45015</v>
      </c>
      <c r="D1073" s="79"/>
      <c r="E1073" s="62" t="s">
        <v>3073</v>
      </c>
      <c r="F1073" s="61" t="s">
        <v>11113</v>
      </c>
      <c r="G1073" s="5"/>
      <c r="H1073" s="5"/>
      <c r="I1073" s="5"/>
      <c r="J1073" s="5"/>
    </row>
    <row r="1074" spans="1:10" ht="14.1" customHeight="1" thickBot="1" x14ac:dyDescent="0.25">
      <c r="A1074" s="79"/>
      <c r="B1074" s="62" t="s">
        <v>1786</v>
      </c>
      <c r="C1074" s="60">
        <f>IF(C1073="","",IF(AND(MONTH(C1073)&gt;=1,MONTH(C1073)&lt;=3),1,IF(AND(MONTH(C1073)&gt;=4,MONTH(C1073)&lt;=6),2,IF(AND(MONTH(C1073)&gt;=7,MONTH(C1073)&lt;=9),3,4))))</f>
        <v>1</v>
      </c>
      <c r="D1074" s="79"/>
      <c r="E1074" s="62" t="s">
        <v>13193</v>
      </c>
      <c r="F1074" s="61" t="s">
        <v>11113</v>
      </c>
      <c r="G1074" s="5"/>
      <c r="H1074" s="5"/>
      <c r="I1074" s="5"/>
      <c r="J1074" s="5"/>
    </row>
    <row r="1075" spans="1:10" ht="14.1" customHeight="1" thickBot="1" x14ac:dyDescent="0.25">
      <c r="A1075" s="5"/>
      <c r="B1075" s="5"/>
      <c r="C1075" s="5"/>
      <c r="D1075" s="5"/>
      <c r="E1075" s="5"/>
      <c r="F1075" s="5"/>
      <c r="G1075" s="5"/>
      <c r="H1075" s="5"/>
      <c r="I1075" s="5"/>
      <c r="J1075" s="5"/>
    </row>
    <row r="1076" spans="1:10" ht="14.1" customHeight="1" thickBot="1" x14ac:dyDescent="0.25">
      <c r="A1076" s="67" t="s">
        <v>15736</v>
      </c>
      <c r="B1076" s="67" t="s">
        <v>16147</v>
      </c>
      <c r="C1076" s="67" t="s">
        <v>15642</v>
      </c>
      <c r="D1076" s="67" t="s">
        <v>15252</v>
      </c>
      <c r="E1076" s="67" t="s">
        <v>6933</v>
      </c>
      <c r="F1076" s="67" t="s">
        <v>15281</v>
      </c>
      <c r="G1076" s="5"/>
      <c r="H1076" s="5"/>
      <c r="I1076" s="5"/>
      <c r="J1076" s="5"/>
    </row>
    <row r="1077" spans="1:10" ht="14.1" customHeight="1" x14ac:dyDescent="0.2">
      <c r="A1077" s="73">
        <v>43211711</v>
      </c>
      <c r="B1077" s="64" t="str">
        <f t="shared" ref="B1077:B1097" ca="1" si="64">IFERROR(INDEX(UNSPSCDes,MATCH(INDIRECT(ADDRESS(ROW(),COLUMN()-1,4)),UNSPSCCode,0)),"")</f>
        <v>Escáneres</v>
      </c>
      <c r="C1077" s="63" t="s">
        <v>1449</v>
      </c>
      <c r="D1077" s="63">
        <v>8</v>
      </c>
      <c r="E1077" s="66">
        <v>4000</v>
      </c>
      <c r="F1077" s="65">
        <f t="shared" ref="F1077:F1097" ca="1" si="65">INDIRECT(ADDRESS(ROW(),COLUMN()-2,4))*INDIRECT(ADDRESS(ROW(),COLUMN()-1,4))</f>
        <v>32000</v>
      </c>
      <c r="G1077" s="5"/>
      <c r="H1077" s="5"/>
      <c r="I1077" s="5"/>
      <c r="J1077" s="5"/>
    </row>
    <row r="1078" spans="1:10" ht="13.5" customHeight="1" x14ac:dyDescent="0.2">
      <c r="A1078" s="73">
        <v>43211706</v>
      </c>
      <c r="B1078" s="64" t="str">
        <f t="shared" ca="1" si="64"/>
        <v>Teclados</v>
      </c>
      <c r="C1078" s="63" t="s">
        <v>1449</v>
      </c>
      <c r="D1078" s="63">
        <v>45</v>
      </c>
      <c r="E1078" s="66">
        <v>1000</v>
      </c>
      <c r="F1078" s="65">
        <f t="shared" ca="1" si="65"/>
        <v>45000</v>
      </c>
      <c r="G1078" s="5"/>
      <c r="H1078" s="5"/>
      <c r="I1078" s="5"/>
      <c r="J1078" s="5"/>
    </row>
    <row r="1079" spans="1:10" ht="13.5" customHeight="1" x14ac:dyDescent="0.2">
      <c r="A1079" s="73">
        <v>43211708</v>
      </c>
      <c r="B1079" s="64" t="str">
        <f t="shared" ca="1" si="64"/>
        <v>Mouse o bola de seguimiento para computador</v>
      </c>
      <c r="C1079" s="63" t="s">
        <v>1449</v>
      </c>
      <c r="D1079" s="63">
        <v>55</v>
      </c>
      <c r="E1079" s="66">
        <v>1000</v>
      </c>
      <c r="F1079" s="65">
        <f t="shared" ca="1" si="65"/>
        <v>55000</v>
      </c>
      <c r="G1079" s="5"/>
      <c r="H1079" s="5"/>
      <c r="I1079" s="5"/>
      <c r="J1079" s="5"/>
    </row>
    <row r="1080" spans="1:10" ht="13.5" customHeight="1" x14ac:dyDescent="0.2">
      <c r="A1080" s="73">
        <v>43211507</v>
      </c>
      <c r="B1080" s="64" t="str">
        <f t="shared" ca="1" si="64"/>
        <v>Computadores de escritorio</v>
      </c>
      <c r="C1080" s="63" t="s">
        <v>1449</v>
      </c>
      <c r="D1080" s="63">
        <v>27</v>
      </c>
      <c r="E1080" s="66">
        <v>40000</v>
      </c>
      <c r="F1080" s="65">
        <f t="shared" ca="1" si="65"/>
        <v>1080000</v>
      </c>
      <c r="G1080" s="5"/>
      <c r="H1080" s="5"/>
      <c r="I1080" s="5"/>
      <c r="J1080" s="5"/>
    </row>
    <row r="1081" spans="1:10" ht="13.5" customHeight="1" x14ac:dyDescent="0.2">
      <c r="A1081" s="73">
        <v>43211508</v>
      </c>
      <c r="B1081" s="64" t="str">
        <f t="shared" ca="1" si="64"/>
        <v>Computadores personales</v>
      </c>
      <c r="C1081" s="63" t="s">
        <v>1449</v>
      </c>
      <c r="D1081" s="63">
        <v>17</v>
      </c>
      <c r="E1081" s="66">
        <v>40000</v>
      </c>
      <c r="F1081" s="65">
        <f t="shared" ca="1" si="65"/>
        <v>680000</v>
      </c>
      <c r="G1081" s="5"/>
      <c r="H1081" s="5"/>
      <c r="I1081" s="5"/>
      <c r="J1081" s="5"/>
    </row>
    <row r="1082" spans="1:10" ht="13.5" customHeight="1" x14ac:dyDescent="0.2">
      <c r="A1082" s="73">
        <v>43212105</v>
      </c>
      <c r="B1082" s="64" t="str">
        <f t="shared" ca="1" si="64"/>
        <v>Impresoras láser</v>
      </c>
      <c r="C1082" s="63" t="s">
        <v>1449</v>
      </c>
      <c r="D1082" s="63">
        <v>11</v>
      </c>
      <c r="E1082" s="66">
        <v>14000</v>
      </c>
      <c r="F1082" s="65">
        <f t="shared" ca="1" si="65"/>
        <v>154000</v>
      </c>
      <c r="G1082" s="5"/>
      <c r="H1082" s="5"/>
      <c r="I1082" s="5"/>
      <c r="J1082" s="5"/>
    </row>
    <row r="1083" spans="1:10" ht="13.5" customHeight="1" x14ac:dyDescent="0.2">
      <c r="A1083" s="73">
        <v>43211607</v>
      </c>
      <c r="B1083" s="64" t="str">
        <f t="shared" ca="1" si="64"/>
        <v>Parlantes de computador</v>
      </c>
      <c r="C1083" s="63" t="s">
        <v>1449</v>
      </c>
      <c r="D1083" s="63">
        <v>18</v>
      </c>
      <c r="E1083" s="66">
        <v>2000</v>
      </c>
      <c r="F1083" s="65">
        <f t="shared" ca="1" si="65"/>
        <v>36000</v>
      </c>
      <c r="G1083" s="5"/>
      <c r="H1083" s="5"/>
      <c r="I1083" s="5"/>
      <c r="J1083" s="5"/>
    </row>
    <row r="1084" spans="1:10" ht="13.5" customHeight="1" x14ac:dyDescent="0.2">
      <c r="A1084" s="73">
        <v>43201808</v>
      </c>
      <c r="B1084" s="64" t="str">
        <f t="shared" ca="1" si="64"/>
        <v>Disco compacto cd de sólo lectura</v>
      </c>
      <c r="C1084" s="63" t="s">
        <v>1327</v>
      </c>
      <c r="D1084" s="63">
        <v>9</v>
      </c>
      <c r="E1084" s="66">
        <v>1000</v>
      </c>
      <c r="F1084" s="65">
        <f t="shared" ca="1" si="65"/>
        <v>9000</v>
      </c>
      <c r="G1084" s="5"/>
      <c r="H1084" s="5"/>
      <c r="I1084" s="5"/>
      <c r="J1084" s="5"/>
    </row>
    <row r="1085" spans="1:10" ht="13.5" customHeight="1" x14ac:dyDescent="0.2">
      <c r="A1085" s="73">
        <v>43201810</v>
      </c>
      <c r="B1085" s="64" t="str">
        <f t="shared" ca="1" si="64"/>
        <v>Disco versátil digital dvd de sólo lectura</v>
      </c>
      <c r="C1085" s="63" t="s">
        <v>1327</v>
      </c>
      <c r="D1085" s="63">
        <v>3</v>
      </c>
      <c r="E1085" s="66">
        <v>1000</v>
      </c>
      <c r="F1085" s="65">
        <f t="shared" ca="1" si="65"/>
        <v>3000</v>
      </c>
      <c r="G1085" s="5"/>
      <c r="H1085" s="5"/>
      <c r="I1085" s="5"/>
      <c r="J1085" s="5"/>
    </row>
    <row r="1086" spans="1:10" ht="13.5" customHeight="1" x14ac:dyDescent="0.2">
      <c r="A1086" s="73">
        <v>43201803</v>
      </c>
      <c r="B1086" s="64" t="str">
        <f t="shared" ca="1" si="64"/>
        <v>Unidades de disco duro</v>
      </c>
      <c r="C1086" s="63" t="s">
        <v>1449</v>
      </c>
      <c r="D1086" s="63">
        <v>16</v>
      </c>
      <c r="E1086" s="66">
        <v>3000</v>
      </c>
      <c r="F1086" s="65">
        <f t="shared" ca="1" si="65"/>
        <v>48000</v>
      </c>
      <c r="G1086" s="5"/>
      <c r="H1086" s="5"/>
      <c r="I1086" s="5"/>
      <c r="J1086" s="5"/>
    </row>
    <row r="1087" spans="1:10" ht="13.5" customHeight="1" x14ac:dyDescent="0.2">
      <c r="A1087" s="73">
        <v>26121609</v>
      </c>
      <c r="B1087" s="64" t="str">
        <f t="shared" ca="1" si="64"/>
        <v>Cable de redes</v>
      </c>
      <c r="C1087" s="63" t="s">
        <v>16989</v>
      </c>
      <c r="D1087" s="63">
        <v>7</v>
      </c>
      <c r="E1087" s="66">
        <v>4000</v>
      </c>
      <c r="F1087" s="65">
        <f t="shared" ca="1" si="65"/>
        <v>28000</v>
      </c>
      <c r="G1087" s="5"/>
      <c r="H1087" s="5"/>
      <c r="I1087" s="5"/>
      <c r="J1087" s="5"/>
    </row>
    <row r="1088" spans="1:10" ht="13.5" customHeight="1" x14ac:dyDescent="0.2">
      <c r="A1088" s="73">
        <v>39121705</v>
      </c>
      <c r="B1088" s="64" t="str">
        <f t="shared" ca="1" si="64"/>
        <v>Grapas para cables</v>
      </c>
      <c r="C1088" s="63" t="s">
        <v>4735</v>
      </c>
      <c r="D1088" s="63">
        <v>6</v>
      </c>
      <c r="E1088" s="66">
        <v>200</v>
      </c>
      <c r="F1088" s="65">
        <f t="shared" ca="1" si="65"/>
        <v>1200</v>
      </c>
      <c r="G1088" s="5"/>
      <c r="H1088" s="5"/>
      <c r="I1088" s="5"/>
      <c r="J1088" s="5"/>
    </row>
    <row r="1089" spans="1:10" ht="13.5" customHeight="1" x14ac:dyDescent="0.2">
      <c r="A1089" s="73">
        <v>26121620</v>
      </c>
      <c r="B1089" s="64" t="str">
        <f t="shared" ca="1" si="64"/>
        <v>Cable para interconexiones</v>
      </c>
      <c r="C1089" s="63" t="s">
        <v>16989</v>
      </c>
      <c r="D1089" s="63">
        <v>7</v>
      </c>
      <c r="E1089" s="66">
        <v>3000</v>
      </c>
      <c r="F1089" s="65">
        <f t="shared" ca="1" si="65"/>
        <v>21000</v>
      </c>
      <c r="G1089" s="5"/>
      <c r="H1089" s="5"/>
      <c r="I1089" s="5"/>
      <c r="J1089" s="5"/>
    </row>
    <row r="1090" spans="1:10" ht="13.5" customHeight="1" x14ac:dyDescent="0.2">
      <c r="A1090" s="73">
        <v>43211501</v>
      </c>
      <c r="B1090" s="64" t="str">
        <f t="shared" ca="1" si="64"/>
        <v>Servidores de computador</v>
      </c>
      <c r="C1090" s="63" t="s">
        <v>1449</v>
      </c>
      <c r="D1090" s="63">
        <v>4</v>
      </c>
      <c r="E1090" s="66">
        <v>5000</v>
      </c>
      <c r="F1090" s="65">
        <f t="shared" ca="1" si="65"/>
        <v>20000</v>
      </c>
      <c r="G1090" s="5"/>
      <c r="H1090" s="5"/>
      <c r="I1090" s="5"/>
      <c r="J1090" s="5"/>
    </row>
    <row r="1091" spans="1:10" ht="13.5" customHeight="1" x14ac:dyDescent="0.2">
      <c r="A1091" s="73">
        <v>53121706</v>
      </c>
      <c r="B1091" s="64" t="str">
        <f t="shared" ca="1" si="64"/>
        <v>Maletines para computador</v>
      </c>
      <c r="C1091" s="63" t="s">
        <v>1449</v>
      </c>
      <c r="D1091" s="63">
        <v>22</v>
      </c>
      <c r="E1091" s="66">
        <v>1500</v>
      </c>
      <c r="F1091" s="65">
        <f t="shared" ca="1" si="65"/>
        <v>33000</v>
      </c>
      <c r="G1091" s="5"/>
      <c r="H1091" s="5"/>
      <c r="I1091" s="5"/>
      <c r="J1091" s="5"/>
    </row>
    <row r="1092" spans="1:10" ht="13.5" customHeight="1" x14ac:dyDescent="0.2">
      <c r="A1092" s="73">
        <v>60101732</v>
      </c>
      <c r="B1092" s="64" t="str">
        <f t="shared" ca="1" si="64"/>
        <v>Punteros</v>
      </c>
      <c r="C1092" s="63" t="s">
        <v>1449</v>
      </c>
      <c r="D1092" s="63">
        <v>23</v>
      </c>
      <c r="E1092" s="66">
        <v>500</v>
      </c>
      <c r="F1092" s="65">
        <f t="shared" ca="1" si="65"/>
        <v>11500</v>
      </c>
      <c r="G1092" s="5"/>
      <c r="H1092" s="5"/>
      <c r="I1092" s="5"/>
      <c r="J1092" s="5"/>
    </row>
    <row r="1093" spans="1:10" ht="13.5" customHeight="1" x14ac:dyDescent="0.2">
      <c r="A1093" s="73">
        <v>43231513</v>
      </c>
      <c r="B1093" s="64" t="str">
        <f t="shared" ca="1" si="64"/>
        <v>Software para oficinas</v>
      </c>
      <c r="C1093" s="63" t="s">
        <v>1449</v>
      </c>
      <c r="D1093" s="63">
        <v>177</v>
      </c>
      <c r="E1093" s="66">
        <v>10000</v>
      </c>
      <c r="F1093" s="65">
        <f t="shared" ca="1" si="65"/>
        <v>1770000</v>
      </c>
      <c r="G1093" s="5"/>
      <c r="H1093" s="5"/>
      <c r="I1093" s="5"/>
      <c r="J1093" s="5"/>
    </row>
    <row r="1094" spans="1:10" ht="13.5" customHeight="1" x14ac:dyDescent="0.2">
      <c r="A1094" s="73">
        <v>46171612</v>
      </c>
      <c r="B1094" s="64" t="str">
        <f t="shared" ca="1" si="64"/>
        <v>Monitores de video</v>
      </c>
      <c r="C1094" s="63" t="s">
        <v>1449</v>
      </c>
      <c r="D1094" s="63">
        <v>9</v>
      </c>
      <c r="E1094" s="66">
        <v>10000</v>
      </c>
      <c r="F1094" s="65">
        <f t="shared" ca="1" si="65"/>
        <v>90000</v>
      </c>
      <c r="G1094" s="5"/>
      <c r="H1094" s="5"/>
      <c r="I1094" s="5"/>
      <c r="J1094" s="5"/>
    </row>
    <row r="1095" spans="1:10" ht="13.5" customHeight="1" x14ac:dyDescent="0.2">
      <c r="A1095" s="73">
        <v>43222609</v>
      </c>
      <c r="B1095" s="64" t="str">
        <f t="shared" ca="1" si="64"/>
        <v>Enrutadores (routers) de red</v>
      </c>
      <c r="C1095" s="63" t="s">
        <v>1449</v>
      </c>
      <c r="D1095" s="63">
        <v>5</v>
      </c>
      <c r="E1095" s="66">
        <v>25000</v>
      </c>
      <c r="F1095" s="65">
        <f t="shared" ca="1" si="65"/>
        <v>125000</v>
      </c>
      <c r="G1095" s="5"/>
      <c r="H1095" s="5"/>
      <c r="I1095" s="5"/>
      <c r="J1095" s="5"/>
    </row>
    <row r="1096" spans="1:10" ht="13.5" customHeight="1" x14ac:dyDescent="0.2">
      <c r="A1096" s="73">
        <v>32121705</v>
      </c>
      <c r="B1096" s="64" t="str">
        <f t="shared" ca="1" si="64"/>
        <v>Inversores</v>
      </c>
      <c r="C1096" s="63" t="s">
        <v>1449</v>
      </c>
      <c r="D1096" s="63">
        <v>3</v>
      </c>
      <c r="E1096" s="66">
        <v>3000</v>
      </c>
      <c r="F1096" s="65">
        <f t="shared" ca="1" si="65"/>
        <v>9000</v>
      </c>
      <c r="G1096" s="5"/>
      <c r="H1096" s="5"/>
      <c r="I1096" s="5"/>
      <c r="J1096" s="5"/>
    </row>
    <row r="1097" spans="1:10" ht="13.5" customHeight="1" x14ac:dyDescent="0.2">
      <c r="A1097" s="73">
        <v>32101622</v>
      </c>
      <c r="B1097" s="64" t="str">
        <f t="shared" ca="1" si="64"/>
        <v>Memoria flash</v>
      </c>
      <c r="C1097" s="63" t="s">
        <v>1449</v>
      </c>
      <c r="D1097" s="63">
        <v>60</v>
      </c>
      <c r="E1097" s="66">
        <v>1000</v>
      </c>
      <c r="F1097" s="65">
        <f t="shared" ca="1" si="65"/>
        <v>60000</v>
      </c>
      <c r="G1097" s="5"/>
      <c r="H1097" s="5"/>
      <c r="I1097" s="5"/>
      <c r="J1097" s="5"/>
    </row>
    <row r="1098" spans="1:10" ht="14.1" customHeight="1" x14ac:dyDescent="0.2">
      <c r="A1098" s="5"/>
      <c r="B1098" s="5"/>
      <c r="C1098" s="5"/>
      <c r="D1098" s="5"/>
      <c r="E1098" s="68" t="s">
        <v>12551</v>
      </c>
      <c r="F1098" s="69">
        <f ca="1">SUM(Table355[MONTO TOTAL ESTIMADO])</f>
        <v>4310700</v>
      </c>
      <c r="G1098" s="5"/>
      <c r="H1098" s="5" t="str">
        <f>C1070</f>
        <v>Bienes</v>
      </c>
      <c r="I1098" s="5" t="str">
        <f>E1070</f>
        <v>Sí</v>
      </c>
      <c r="J1098" s="5" t="str">
        <f>D1070</f>
        <v>Compras Menores</v>
      </c>
    </row>
    <row r="1099" spans="1:10" ht="14.1" customHeight="1" thickBot="1" x14ac:dyDescent="0.3"/>
    <row r="1100" spans="1:10" ht="33.75" customHeight="1" thickBot="1" x14ac:dyDescent="0.25">
      <c r="A1100" s="59" t="s">
        <v>16383</v>
      </c>
      <c r="B1100" s="59" t="s">
        <v>161</v>
      </c>
      <c r="C1100" s="59" t="s">
        <v>11725</v>
      </c>
      <c r="D1100" s="59" t="s">
        <v>14379</v>
      </c>
      <c r="E1100" s="59" t="s">
        <v>10963</v>
      </c>
      <c r="F1100" s="59" t="s">
        <v>11096</v>
      </c>
      <c r="G1100" s="5"/>
      <c r="H1100" s="5"/>
      <c r="I1100" s="5"/>
      <c r="J1100" s="5"/>
    </row>
    <row r="1101" spans="1:10" ht="13.5" customHeight="1" thickBot="1" x14ac:dyDescent="0.25">
      <c r="A1101" s="61" t="s">
        <v>18856</v>
      </c>
      <c r="B1101" s="61" t="s">
        <v>18857</v>
      </c>
      <c r="C1101" s="61" t="s">
        <v>17798</v>
      </c>
      <c r="D1101" s="61" t="s">
        <v>17483</v>
      </c>
      <c r="E1101" s="61" t="s">
        <v>8855</v>
      </c>
      <c r="F1101" s="61"/>
      <c r="G1101" s="5"/>
      <c r="H1101" s="5"/>
      <c r="I1101" s="5"/>
      <c r="J1101" s="5"/>
    </row>
    <row r="1102" spans="1:10" ht="14.1" customHeight="1" thickBot="1" x14ac:dyDescent="0.25">
      <c r="A1102" s="78" t="s">
        <v>14829</v>
      </c>
      <c r="B1102" s="62" t="s">
        <v>8529</v>
      </c>
      <c r="C1102" s="71">
        <v>45017</v>
      </c>
      <c r="D1102" s="78" t="s">
        <v>9386</v>
      </c>
      <c r="E1102" s="62" t="s">
        <v>13094</v>
      </c>
      <c r="F1102" s="61" t="s">
        <v>3080</v>
      </c>
      <c r="G1102" s="5"/>
      <c r="H1102" s="5"/>
      <c r="I1102" s="5"/>
      <c r="J1102" s="5"/>
    </row>
    <row r="1103" spans="1:10" ht="14.1" customHeight="1" thickBot="1" x14ac:dyDescent="0.25">
      <c r="A1103" s="79"/>
      <c r="B1103" s="62" t="s">
        <v>1786</v>
      </c>
      <c r="C1103" s="60">
        <f>IF(C1102="","",IF(AND(MONTH(C1102)&gt;=1,MONTH(C1102)&lt;=3),1,IF(AND(MONTH(C1102)&gt;=4,MONTH(C1102)&lt;=6),2,IF(AND(MONTH(C1102)&gt;=7,MONTH(C1102)&lt;=9),3,4))))</f>
        <v>2</v>
      </c>
      <c r="D1103" s="79"/>
      <c r="E1103" s="62" t="s">
        <v>2417</v>
      </c>
      <c r="F1103" s="61" t="s">
        <v>11113</v>
      </c>
      <c r="G1103" s="5"/>
      <c r="H1103" s="5"/>
      <c r="I1103" s="5"/>
      <c r="J1103" s="5"/>
    </row>
    <row r="1104" spans="1:10" ht="14.1" customHeight="1" thickBot="1" x14ac:dyDescent="0.25">
      <c r="A1104" s="79"/>
      <c r="B1104" s="62" t="s">
        <v>12943</v>
      </c>
      <c r="C1104" s="71">
        <v>45107</v>
      </c>
      <c r="D1104" s="79"/>
      <c r="E1104" s="62" t="s">
        <v>3073</v>
      </c>
      <c r="F1104" s="61" t="s">
        <v>11113</v>
      </c>
      <c r="G1104" s="5"/>
      <c r="H1104" s="5"/>
      <c r="I1104" s="5"/>
      <c r="J1104" s="5"/>
    </row>
    <row r="1105" spans="1:10" ht="14.1" customHeight="1" thickBot="1" x14ac:dyDescent="0.25">
      <c r="A1105" s="79"/>
      <c r="B1105" s="62" t="s">
        <v>1786</v>
      </c>
      <c r="C1105" s="60">
        <f>IF(C1104="","",IF(AND(MONTH(C1104)&gt;=1,MONTH(C1104)&lt;=3),1,IF(AND(MONTH(C1104)&gt;=4,MONTH(C1104)&lt;=6),2,IF(AND(MONTH(C1104)&gt;=7,MONTH(C1104)&lt;=9),3,4))))</f>
        <v>2</v>
      </c>
      <c r="D1105" s="79"/>
      <c r="E1105" s="62" t="s">
        <v>13193</v>
      </c>
      <c r="F1105" s="61" t="s">
        <v>11113</v>
      </c>
      <c r="G1105" s="5"/>
      <c r="H1105" s="5"/>
      <c r="I1105" s="5"/>
      <c r="J1105" s="5"/>
    </row>
    <row r="1106" spans="1:10" ht="14.1" customHeight="1" thickBot="1" x14ac:dyDescent="0.25">
      <c r="A1106" s="5"/>
      <c r="B1106" s="5"/>
      <c r="C1106" s="5"/>
      <c r="D1106" s="5"/>
      <c r="E1106" s="5"/>
      <c r="F1106" s="5"/>
      <c r="G1106" s="5"/>
      <c r="H1106" s="5"/>
      <c r="I1106" s="5"/>
      <c r="J1106" s="5"/>
    </row>
    <row r="1107" spans="1:10" ht="14.1" customHeight="1" thickBot="1" x14ac:dyDescent="0.25">
      <c r="A1107" s="67" t="s">
        <v>15736</v>
      </c>
      <c r="B1107" s="67" t="s">
        <v>16147</v>
      </c>
      <c r="C1107" s="67" t="s">
        <v>15642</v>
      </c>
      <c r="D1107" s="67" t="s">
        <v>15252</v>
      </c>
      <c r="E1107" s="67" t="s">
        <v>6933</v>
      </c>
      <c r="F1107" s="67" t="s">
        <v>15281</v>
      </c>
      <c r="G1107" s="5"/>
      <c r="H1107" s="5"/>
      <c r="I1107" s="5"/>
      <c r="J1107" s="5"/>
    </row>
    <row r="1108" spans="1:10" ht="13.5" customHeight="1" x14ac:dyDescent="0.2">
      <c r="A1108" s="73">
        <v>43211706</v>
      </c>
      <c r="B1108" s="64" t="str">
        <f t="shared" ref="B1108:B1120" ca="1" si="66">IFERROR(INDEX(UNSPSCDes,MATCH(INDIRECT(ADDRESS(ROW(),COLUMN()-1,4)),UNSPSCCode,0)),"")</f>
        <v>Teclados</v>
      </c>
      <c r="C1108" s="63" t="s">
        <v>1449</v>
      </c>
      <c r="D1108" s="63">
        <v>1</v>
      </c>
      <c r="E1108" s="66">
        <v>1000</v>
      </c>
      <c r="F1108" s="65">
        <f t="shared" ref="F1108:F1120" ca="1" si="67">INDIRECT(ADDRESS(ROW(),COLUMN()-2,4))*INDIRECT(ADDRESS(ROW(),COLUMN()-1,4))</f>
        <v>1000</v>
      </c>
      <c r="G1108" s="5"/>
      <c r="H1108" s="5"/>
      <c r="I1108" s="5"/>
      <c r="J1108" s="5"/>
    </row>
    <row r="1109" spans="1:10" ht="13.5" customHeight="1" x14ac:dyDescent="0.2">
      <c r="A1109" s="73">
        <v>43211708</v>
      </c>
      <c r="B1109" s="64" t="str">
        <f t="shared" ca="1" si="66"/>
        <v>Mouse o bola de seguimiento para computador</v>
      </c>
      <c r="C1109" s="63" t="s">
        <v>1449</v>
      </c>
      <c r="D1109" s="63">
        <v>6</v>
      </c>
      <c r="E1109" s="66">
        <v>1000</v>
      </c>
      <c r="F1109" s="65">
        <f t="shared" ca="1" si="67"/>
        <v>6000</v>
      </c>
      <c r="G1109" s="5"/>
      <c r="H1109" s="5"/>
      <c r="I1109" s="5"/>
      <c r="J1109" s="5"/>
    </row>
    <row r="1110" spans="1:10" ht="13.5" customHeight="1" x14ac:dyDescent="0.2">
      <c r="A1110" s="73">
        <v>43211507</v>
      </c>
      <c r="B1110" s="64" t="str">
        <f t="shared" ca="1" si="66"/>
        <v>Computadores de escritorio</v>
      </c>
      <c r="C1110" s="63" t="s">
        <v>1449</v>
      </c>
      <c r="D1110" s="63">
        <v>10</v>
      </c>
      <c r="E1110" s="66">
        <v>40000</v>
      </c>
      <c r="F1110" s="65">
        <f t="shared" ca="1" si="67"/>
        <v>400000</v>
      </c>
      <c r="G1110" s="5"/>
      <c r="H1110" s="5"/>
      <c r="I1110" s="5"/>
      <c r="J1110" s="5"/>
    </row>
    <row r="1111" spans="1:10" ht="13.5" customHeight="1" x14ac:dyDescent="0.2">
      <c r="A1111" s="73">
        <v>43211508</v>
      </c>
      <c r="B1111" s="64" t="str">
        <f t="shared" ca="1" si="66"/>
        <v>Computadores personales</v>
      </c>
      <c r="C1111" s="63" t="s">
        <v>1449</v>
      </c>
      <c r="D1111" s="63">
        <v>10</v>
      </c>
      <c r="E1111" s="66">
        <v>40000</v>
      </c>
      <c r="F1111" s="65">
        <f t="shared" ca="1" si="67"/>
        <v>400000</v>
      </c>
      <c r="G1111" s="5"/>
      <c r="H1111" s="5"/>
      <c r="I1111" s="5"/>
      <c r="J1111" s="5"/>
    </row>
    <row r="1112" spans="1:10" ht="13.5" customHeight="1" x14ac:dyDescent="0.2">
      <c r="A1112" s="73">
        <v>43212105</v>
      </c>
      <c r="B1112" s="64" t="str">
        <f t="shared" ca="1" si="66"/>
        <v>Impresoras láser</v>
      </c>
      <c r="C1112" s="63" t="s">
        <v>1449</v>
      </c>
      <c r="D1112" s="63">
        <v>4</v>
      </c>
      <c r="E1112" s="66">
        <v>14000</v>
      </c>
      <c r="F1112" s="65">
        <f t="shared" ca="1" si="67"/>
        <v>56000</v>
      </c>
      <c r="G1112" s="5"/>
      <c r="H1112" s="5"/>
      <c r="I1112" s="5"/>
      <c r="J1112" s="5"/>
    </row>
    <row r="1113" spans="1:10" ht="13.5" customHeight="1" x14ac:dyDescent="0.2">
      <c r="A1113" s="73">
        <v>43211607</v>
      </c>
      <c r="B1113" s="64" t="str">
        <f t="shared" ca="1" si="66"/>
        <v>Parlantes de computador</v>
      </c>
      <c r="C1113" s="63" t="s">
        <v>1449</v>
      </c>
      <c r="D1113" s="63">
        <v>1</v>
      </c>
      <c r="E1113" s="66">
        <v>2000</v>
      </c>
      <c r="F1113" s="65">
        <f t="shared" ca="1" si="67"/>
        <v>2000</v>
      </c>
      <c r="G1113" s="5"/>
      <c r="H1113" s="5"/>
      <c r="I1113" s="5"/>
      <c r="J1113" s="5"/>
    </row>
    <row r="1114" spans="1:10" ht="13.5" customHeight="1" x14ac:dyDescent="0.2">
      <c r="A1114" s="73">
        <v>43201803</v>
      </c>
      <c r="B1114" s="64" t="str">
        <f t="shared" ca="1" si="66"/>
        <v>Unidades de disco duro</v>
      </c>
      <c r="C1114" s="63" t="s">
        <v>1449</v>
      </c>
      <c r="D1114" s="63">
        <v>1</v>
      </c>
      <c r="E1114" s="66">
        <v>3000</v>
      </c>
      <c r="F1114" s="65">
        <f t="shared" ca="1" si="67"/>
        <v>3000</v>
      </c>
      <c r="G1114" s="5"/>
      <c r="H1114" s="5"/>
      <c r="I1114" s="5"/>
      <c r="J1114" s="5"/>
    </row>
    <row r="1115" spans="1:10" ht="13.5" customHeight="1" x14ac:dyDescent="0.2">
      <c r="A1115" s="73">
        <v>39121705</v>
      </c>
      <c r="B1115" s="64" t="str">
        <f t="shared" ca="1" si="66"/>
        <v>Grapas para cables</v>
      </c>
      <c r="C1115" s="63" t="s">
        <v>4735</v>
      </c>
      <c r="D1115" s="63">
        <v>1</v>
      </c>
      <c r="E1115" s="66">
        <v>200</v>
      </c>
      <c r="F1115" s="65">
        <f t="shared" ca="1" si="67"/>
        <v>200</v>
      </c>
      <c r="G1115" s="5"/>
      <c r="H1115" s="5"/>
      <c r="I1115" s="5"/>
      <c r="J1115" s="5"/>
    </row>
    <row r="1116" spans="1:10" ht="13.5" customHeight="1" x14ac:dyDescent="0.2">
      <c r="A1116" s="73">
        <v>53121706</v>
      </c>
      <c r="B1116" s="64" t="str">
        <f t="shared" ca="1" si="66"/>
        <v>Maletines para computador</v>
      </c>
      <c r="C1116" s="63" t="s">
        <v>1449</v>
      </c>
      <c r="D1116" s="63">
        <v>6</v>
      </c>
      <c r="E1116" s="66">
        <v>1500</v>
      </c>
      <c r="F1116" s="65">
        <f t="shared" ca="1" si="67"/>
        <v>9000</v>
      </c>
      <c r="G1116" s="5"/>
      <c r="H1116" s="5"/>
      <c r="I1116" s="5"/>
      <c r="J1116" s="5"/>
    </row>
    <row r="1117" spans="1:10" ht="13.5" customHeight="1" x14ac:dyDescent="0.2">
      <c r="A1117" s="73">
        <v>32101622</v>
      </c>
      <c r="B1117" s="64" t="str">
        <f t="shared" ca="1" si="66"/>
        <v>Memoria flash</v>
      </c>
      <c r="C1117" s="63" t="s">
        <v>1449</v>
      </c>
      <c r="D1117" s="63">
        <v>9</v>
      </c>
      <c r="E1117" s="66">
        <v>1000</v>
      </c>
      <c r="F1117" s="65">
        <f t="shared" ca="1" si="67"/>
        <v>9000</v>
      </c>
      <c r="G1117" s="5"/>
      <c r="H1117" s="5"/>
      <c r="I1117" s="5"/>
      <c r="J1117" s="5"/>
    </row>
    <row r="1118" spans="1:10" ht="13.5" customHeight="1" x14ac:dyDescent="0.2">
      <c r="A1118" s="57">
        <v>43211501</v>
      </c>
      <c r="B1118" s="64" t="str">
        <f t="shared" ca="1" si="66"/>
        <v>Servidores de computador</v>
      </c>
      <c r="C1118" s="63" t="s">
        <v>1449</v>
      </c>
      <c r="D1118" s="63">
        <v>1</v>
      </c>
      <c r="E1118" s="66">
        <v>5000</v>
      </c>
      <c r="F1118" s="65">
        <f t="shared" ca="1" si="67"/>
        <v>5000</v>
      </c>
      <c r="G1118" s="5"/>
      <c r="H1118" s="5"/>
      <c r="I1118" s="5"/>
      <c r="J1118" s="5"/>
    </row>
    <row r="1119" spans="1:10" ht="13.5" customHeight="1" x14ac:dyDescent="0.2">
      <c r="A1119" s="73">
        <v>60101732</v>
      </c>
      <c r="B1119" s="64" t="str">
        <f t="shared" ca="1" si="66"/>
        <v>Punteros</v>
      </c>
      <c r="C1119" s="63" t="s">
        <v>1449</v>
      </c>
      <c r="D1119" s="63">
        <v>8</v>
      </c>
      <c r="E1119" s="66">
        <v>500</v>
      </c>
      <c r="F1119" s="65">
        <f t="shared" ca="1" si="67"/>
        <v>4000</v>
      </c>
      <c r="G1119" s="5"/>
      <c r="H1119" s="5"/>
      <c r="I1119" s="5"/>
      <c r="J1119" s="5"/>
    </row>
    <row r="1120" spans="1:10" ht="13.5" customHeight="1" x14ac:dyDescent="0.2">
      <c r="A1120" s="73">
        <v>43231513</v>
      </c>
      <c r="B1120" s="64" t="str">
        <f t="shared" ca="1" si="66"/>
        <v>Software para oficinas</v>
      </c>
      <c r="C1120" s="63" t="s">
        <v>1449</v>
      </c>
      <c r="D1120" s="63">
        <v>1</v>
      </c>
      <c r="E1120" s="66">
        <v>10000</v>
      </c>
      <c r="F1120" s="65">
        <f t="shared" ca="1" si="67"/>
        <v>10000</v>
      </c>
      <c r="G1120" s="5"/>
      <c r="H1120" s="5"/>
      <c r="I1120" s="5"/>
      <c r="J1120" s="5"/>
    </row>
    <row r="1121" spans="1:10" ht="14.1" customHeight="1" x14ac:dyDescent="0.2">
      <c r="A1121" s="5"/>
      <c r="B1121" s="5"/>
      <c r="C1121" s="5"/>
      <c r="D1121" s="5"/>
      <c r="E1121" s="68" t="s">
        <v>12551</v>
      </c>
      <c r="F1121" s="69">
        <f ca="1">SUM(Table356[MONTO TOTAL ESTIMADO])</f>
        <v>905200</v>
      </c>
      <c r="G1121" s="5"/>
      <c r="H1121" s="5" t="str">
        <f>C1101</f>
        <v>Bienes</v>
      </c>
      <c r="I1121" s="5" t="str">
        <f>E1101</f>
        <v>Sí</v>
      </c>
      <c r="J1121" s="5" t="str">
        <f>D1101</f>
        <v>Compras Menores</v>
      </c>
    </row>
    <row r="1122" spans="1:10" ht="14.1" customHeight="1" thickBot="1" x14ac:dyDescent="0.3"/>
    <row r="1123" spans="1:10" ht="33.75" customHeight="1" thickBot="1" x14ac:dyDescent="0.25">
      <c r="A1123" s="59" t="s">
        <v>16383</v>
      </c>
      <c r="B1123" s="59" t="s">
        <v>161</v>
      </c>
      <c r="C1123" s="59" t="s">
        <v>11725</v>
      </c>
      <c r="D1123" s="59" t="s">
        <v>14379</v>
      </c>
      <c r="E1123" s="59" t="s">
        <v>10963</v>
      </c>
      <c r="F1123" s="59" t="s">
        <v>11096</v>
      </c>
      <c r="G1123" s="5"/>
      <c r="H1123" s="5"/>
      <c r="I1123" s="5"/>
      <c r="J1123" s="5"/>
    </row>
    <row r="1124" spans="1:10" ht="13.5" customHeight="1" thickBot="1" x14ac:dyDescent="0.25">
      <c r="A1124" s="61" t="s">
        <v>18856</v>
      </c>
      <c r="B1124" s="61" t="s">
        <v>18857</v>
      </c>
      <c r="C1124" s="61" t="s">
        <v>17798</v>
      </c>
      <c r="D1124" s="61" t="s">
        <v>17483</v>
      </c>
      <c r="E1124" s="61" t="s">
        <v>8855</v>
      </c>
      <c r="F1124" s="61"/>
      <c r="G1124" s="5"/>
      <c r="H1124" s="5"/>
      <c r="I1124" s="5"/>
      <c r="J1124" s="5"/>
    </row>
    <row r="1125" spans="1:10" ht="14.1" customHeight="1" thickBot="1" x14ac:dyDescent="0.25">
      <c r="A1125" s="78" t="s">
        <v>14829</v>
      </c>
      <c r="B1125" s="62" t="s">
        <v>8529</v>
      </c>
      <c r="C1125" s="71">
        <v>45108</v>
      </c>
      <c r="D1125" s="78" t="s">
        <v>9386</v>
      </c>
      <c r="E1125" s="62" t="s">
        <v>13094</v>
      </c>
      <c r="F1125" s="61" t="s">
        <v>3080</v>
      </c>
      <c r="G1125" s="5"/>
      <c r="H1125" s="5"/>
      <c r="I1125" s="5"/>
      <c r="J1125" s="5"/>
    </row>
    <row r="1126" spans="1:10" ht="14.1" customHeight="1" thickBot="1" x14ac:dyDescent="0.25">
      <c r="A1126" s="79"/>
      <c r="B1126" s="62" t="s">
        <v>1786</v>
      </c>
      <c r="C1126" s="60">
        <f>IF(C1125="","",IF(AND(MONTH(C1125)&gt;=1,MONTH(C1125)&lt;=3),1,IF(AND(MONTH(C1125)&gt;=4,MONTH(C1125)&lt;=6),2,IF(AND(MONTH(C1125)&gt;=7,MONTH(C1125)&lt;=9),3,4))))</f>
        <v>3</v>
      </c>
      <c r="D1126" s="79"/>
      <c r="E1126" s="62" t="s">
        <v>2417</v>
      </c>
      <c r="F1126" s="61" t="s">
        <v>11113</v>
      </c>
      <c r="G1126" s="5"/>
      <c r="H1126" s="5"/>
      <c r="I1126" s="5"/>
      <c r="J1126" s="5"/>
    </row>
    <row r="1127" spans="1:10" ht="14.1" customHeight="1" thickBot="1" x14ac:dyDescent="0.25">
      <c r="A1127" s="79"/>
      <c r="B1127" s="62" t="s">
        <v>12943</v>
      </c>
      <c r="C1127" s="71">
        <v>45199</v>
      </c>
      <c r="D1127" s="79"/>
      <c r="E1127" s="62" t="s">
        <v>3073</v>
      </c>
      <c r="F1127" s="61" t="s">
        <v>11113</v>
      </c>
      <c r="G1127" s="5"/>
      <c r="H1127" s="5"/>
      <c r="I1127" s="5"/>
      <c r="J1127" s="5"/>
    </row>
    <row r="1128" spans="1:10" ht="14.1" customHeight="1" thickBot="1" x14ac:dyDescent="0.25">
      <c r="A1128" s="79"/>
      <c r="B1128" s="62" t="s">
        <v>1786</v>
      </c>
      <c r="C1128" s="60">
        <f>IF(C1127="","",IF(AND(MONTH(C1127)&gt;=1,MONTH(C1127)&lt;=3),1,IF(AND(MONTH(C1127)&gt;=4,MONTH(C1127)&lt;=6),2,IF(AND(MONTH(C1127)&gt;=7,MONTH(C1127)&lt;=9),3,4))))</f>
        <v>3</v>
      </c>
      <c r="D1128" s="79"/>
      <c r="E1128" s="62" t="s">
        <v>13193</v>
      </c>
      <c r="F1128" s="61" t="s">
        <v>11113</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15736</v>
      </c>
      <c r="B1130" s="67" t="s">
        <v>16147</v>
      </c>
      <c r="C1130" s="67" t="s">
        <v>15642</v>
      </c>
      <c r="D1130" s="67" t="s">
        <v>15252</v>
      </c>
      <c r="E1130" s="67" t="s">
        <v>6933</v>
      </c>
      <c r="F1130" s="67" t="s">
        <v>15281</v>
      </c>
      <c r="G1130" s="5"/>
      <c r="H1130" s="5"/>
      <c r="I1130" s="5"/>
      <c r="J1130" s="5"/>
    </row>
    <row r="1131" spans="1:10" ht="14.1" customHeight="1" x14ac:dyDescent="0.2">
      <c r="A1131" s="73">
        <v>43211711</v>
      </c>
      <c r="B1131" s="64" t="str">
        <f t="shared" ref="B1131:B1147" ca="1" si="68">IFERROR(INDEX(UNSPSCDes,MATCH(INDIRECT(ADDRESS(ROW(),COLUMN()-1,4)),UNSPSCCode,0)),"")</f>
        <v>Escáneres</v>
      </c>
      <c r="C1131" s="63" t="s">
        <v>1449</v>
      </c>
      <c r="D1131" s="63">
        <v>1</v>
      </c>
      <c r="E1131" s="66">
        <v>4000</v>
      </c>
      <c r="F1131" s="65">
        <f t="shared" ref="F1131:F1147" ca="1" si="69">INDIRECT(ADDRESS(ROW(),COLUMN()-2,4))*INDIRECT(ADDRESS(ROW(),COLUMN()-1,4))</f>
        <v>4000</v>
      </c>
      <c r="G1131" s="5"/>
      <c r="H1131" s="5"/>
      <c r="I1131" s="5"/>
      <c r="J1131" s="5"/>
    </row>
    <row r="1132" spans="1:10" ht="13.5" customHeight="1" x14ac:dyDescent="0.2">
      <c r="A1132" s="73">
        <v>43211706</v>
      </c>
      <c r="B1132" s="64" t="str">
        <f t="shared" ca="1" si="68"/>
        <v>Teclados</v>
      </c>
      <c r="C1132" s="63" t="s">
        <v>1449</v>
      </c>
      <c r="D1132" s="63">
        <v>2</v>
      </c>
      <c r="E1132" s="66">
        <v>1000</v>
      </c>
      <c r="F1132" s="65">
        <f t="shared" ca="1" si="69"/>
        <v>2000</v>
      </c>
      <c r="G1132" s="5"/>
      <c r="H1132" s="5"/>
      <c r="I1132" s="5"/>
      <c r="J1132" s="5"/>
    </row>
    <row r="1133" spans="1:10" ht="13.5" customHeight="1" x14ac:dyDescent="0.2">
      <c r="A1133" s="73">
        <v>43211708</v>
      </c>
      <c r="B1133" s="64" t="str">
        <f t="shared" ca="1" si="68"/>
        <v>Mouse o bola de seguimiento para computador</v>
      </c>
      <c r="C1133" s="63" t="s">
        <v>1449</v>
      </c>
      <c r="D1133" s="63">
        <v>3</v>
      </c>
      <c r="E1133" s="66">
        <v>1000</v>
      </c>
      <c r="F1133" s="65">
        <f t="shared" ca="1" si="69"/>
        <v>3000</v>
      </c>
      <c r="G1133" s="5"/>
      <c r="H1133" s="5"/>
      <c r="I1133" s="5"/>
      <c r="J1133" s="5"/>
    </row>
    <row r="1134" spans="1:10" ht="13.5" customHeight="1" x14ac:dyDescent="0.2">
      <c r="A1134" s="73">
        <v>43211507</v>
      </c>
      <c r="B1134" s="64" t="str">
        <f t="shared" ca="1" si="68"/>
        <v>Computadores de escritorio</v>
      </c>
      <c r="C1134" s="63" t="s">
        <v>1449</v>
      </c>
      <c r="D1134" s="63">
        <v>3</v>
      </c>
      <c r="E1134" s="66">
        <v>40000</v>
      </c>
      <c r="F1134" s="65">
        <f t="shared" ca="1" si="69"/>
        <v>120000</v>
      </c>
      <c r="G1134" s="5"/>
      <c r="H1134" s="5"/>
      <c r="I1134" s="5"/>
      <c r="J1134" s="5"/>
    </row>
    <row r="1135" spans="1:10" ht="13.5" customHeight="1" x14ac:dyDescent="0.2">
      <c r="A1135" s="73">
        <v>43211508</v>
      </c>
      <c r="B1135" s="64" t="str">
        <f t="shared" ca="1" si="68"/>
        <v>Computadores personales</v>
      </c>
      <c r="C1135" s="63" t="s">
        <v>1449</v>
      </c>
      <c r="D1135" s="63">
        <v>4</v>
      </c>
      <c r="E1135" s="66">
        <v>40000</v>
      </c>
      <c r="F1135" s="65">
        <f t="shared" ca="1" si="69"/>
        <v>160000</v>
      </c>
      <c r="G1135" s="5"/>
      <c r="H1135" s="5"/>
      <c r="I1135" s="5"/>
      <c r="J1135" s="5"/>
    </row>
    <row r="1136" spans="1:10" ht="13.5" customHeight="1" x14ac:dyDescent="0.2">
      <c r="A1136" s="73">
        <v>43212105</v>
      </c>
      <c r="B1136" s="64" t="str">
        <f t="shared" ca="1" si="68"/>
        <v>Impresoras láser</v>
      </c>
      <c r="C1136" s="63" t="s">
        <v>1449</v>
      </c>
      <c r="D1136" s="63">
        <v>3</v>
      </c>
      <c r="E1136" s="66">
        <v>14000</v>
      </c>
      <c r="F1136" s="65">
        <f t="shared" ca="1" si="69"/>
        <v>42000</v>
      </c>
      <c r="G1136" s="5"/>
      <c r="H1136" s="5"/>
      <c r="I1136" s="5"/>
      <c r="J1136" s="5"/>
    </row>
    <row r="1137" spans="1:10" ht="13.5" customHeight="1" x14ac:dyDescent="0.2">
      <c r="A1137" s="73">
        <v>43201808</v>
      </c>
      <c r="B1137" s="64" t="str">
        <f t="shared" ca="1" si="68"/>
        <v>Disco compacto cd de sólo lectura</v>
      </c>
      <c r="C1137" s="63" t="s">
        <v>1327</v>
      </c>
      <c r="D1137" s="63">
        <v>2</v>
      </c>
      <c r="E1137" s="66">
        <v>1000</v>
      </c>
      <c r="F1137" s="65">
        <f t="shared" ca="1" si="69"/>
        <v>2000</v>
      </c>
      <c r="G1137" s="5"/>
      <c r="H1137" s="5"/>
      <c r="I1137" s="5"/>
      <c r="J1137" s="5"/>
    </row>
    <row r="1138" spans="1:10" ht="13.5" customHeight="1" x14ac:dyDescent="0.2">
      <c r="A1138" s="73">
        <v>43201803</v>
      </c>
      <c r="B1138" s="64" t="str">
        <f t="shared" ca="1" si="68"/>
        <v>Unidades de disco duro</v>
      </c>
      <c r="C1138" s="63" t="s">
        <v>1449</v>
      </c>
      <c r="D1138" s="63">
        <v>2</v>
      </c>
      <c r="E1138" s="66">
        <v>3000</v>
      </c>
      <c r="F1138" s="65">
        <f t="shared" ca="1" si="69"/>
        <v>6000</v>
      </c>
      <c r="G1138" s="5"/>
      <c r="H1138" s="5"/>
      <c r="I1138" s="5"/>
      <c r="J1138" s="5"/>
    </row>
    <row r="1139" spans="1:10" ht="13.5" customHeight="1" x14ac:dyDescent="0.2">
      <c r="A1139" s="73">
        <v>26121609</v>
      </c>
      <c r="B1139" s="64" t="str">
        <f t="shared" ca="1" si="68"/>
        <v>Cable de redes</v>
      </c>
      <c r="C1139" s="63" t="s">
        <v>16989</v>
      </c>
      <c r="D1139" s="63">
        <v>2</v>
      </c>
      <c r="E1139" s="66">
        <v>4000</v>
      </c>
      <c r="F1139" s="65">
        <f t="shared" ca="1" si="69"/>
        <v>8000</v>
      </c>
      <c r="G1139" s="5"/>
      <c r="H1139" s="5"/>
      <c r="I1139" s="5"/>
      <c r="J1139" s="5"/>
    </row>
    <row r="1140" spans="1:10" ht="13.5" customHeight="1" x14ac:dyDescent="0.2">
      <c r="A1140" s="73">
        <v>26121620</v>
      </c>
      <c r="B1140" s="64" t="str">
        <f t="shared" ca="1" si="68"/>
        <v>Cable para interconexiones</v>
      </c>
      <c r="C1140" s="63" t="s">
        <v>16989</v>
      </c>
      <c r="D1140" s="63">
        <v>2</v>
      </c>
      <c r="E1140" s="66">
        <v>3000</v>
      </c>
      <c r="F1140" s="65">
        <f t="shared" ca="1" si="69"/>
        <v>6000</v>
      </c>
      <c r="G1140" s="5"/>
      <c r="H1140" s="5"/>
      <c r="I1140" s="5"/>
      <c r="J1140" s="5"/>
    </row>
    <row r="1141" spans="1:10" ht="13.5" customHeight="1" x14ac:dyDescent="0.2">
      <c r="A1141" s="73">
        <v>43211501</v>
      </c>
      <c r="B1141" s="64" t="str">
        <f t="shared" ca="1" si="68"/>
        <v>Servidores de computador</v>
      </c>
      <c r="C1141" s="63" t="s">
        <v>1449</v>
      </c>
      <c r="D1141" s="63">
        <v>2</v>
      </c>
      <c r="E1141" s="66">
        <v>5000</v>
      </c>
      <c r="F1141" s="65">
        <f t="shared" ca="1" si="69"/>
        <v>10000</v>
      </c>
      <c r="G1141" s="5"/>
      <c r="H1141" s="5"/>
      <c r="I1141" s="5"/>
      <c r="J1141" s="5"/>
    </row>
    <row r="1142" spans="1:10" ht="13.5" customHeight="1" x14ac:dyDescent="0.2">
      <c r="A1142" s="73">
        <v>53121706</v>
      </c>
      <c r="B1142" s="64" t="str">
        <f t="shared" ca="1" si="68"/>
        <v>Maletines para computador</v>
      </c>
      <c r="C1142" s="63" t="s">
        <v>1449</v>
      </c>
      <c r="D1142" s="63">
        <v>1</v>
      </c>
      <c r="E1142" s="66">
        <v>1500</v>
      </c>
      <c r="F1142" s="65">
        <f t="shared" ca="1" si="69"/>
        <v>1500</v>
      </c>
      <c r="G1142" s="5"/>
      <c r="H1142" s="5"/>
      <c r="I1142" s="5"/>
      <c r="J1142" s="5"/>
    </row>
    <row r="1143" spans="1:10" ht="13.5" customHeight="1" x14ac:dyDescent="0.2">
      <c r="A1143" s="73">
        <v>60101732</v>
      </c>
      <c r="B1143" s="64" t="str">
        <f t="shared" ca="1" si="68"/>
        <v>Punteros</v>
      </c>
      <c r="C1143" s="63" t="s">
        <v>1449</v>
      </c>
      <c r="D1143" s="63">
        <v>1</v>
      </c>
      <c r="E1143" s="66">
        <v>500</v>
      </c>
      <c r="F1143" s="65">
        <f t="shared" ca="1" si="69"/>
        <v>500</v>
      </c>
      <c r="G1143" s="5"/>
      <c r="H1143" s="5"/>
      <c r="I1143" s="5"/>
      <c r="J1143" s="5"/>
    </row>
    <row r="1144" spans="1:10" ht="13.5" customHeight="1" x14ac:dyDescent="0.2">
      <c r="A1144" s="73">
        <v>43231513</v>
      </c>
      <c r="B1144" s="64" t="str">
        <f t="shared" ca="1" si="68"/>
        <v>Software para oficinas</v>
      </c>
      <c r="C1144" s="63" t="s">
        <v>1449</v>
      </c>
      <c r="D1144" s="63">
        <v>1</v>
      </c>
      <c r="E1144" s="66">
        <v>10000</v>
      </c>
      <c r="F1144" s="65">
        <f t="shared" ca="1" si="69"/>
        <v>10000</v>
      </c>
      <c r="G1144" s="5"/>
      <c r="H1144" s="5"/>
      <c r="I1144" s="5"/>
      <c r="J1144" s="5"/>
    </row>
    <row r="1145" spans="1:10" ht="13.5" customHeight="1" x14ac:dyDescent="0.2">
      <c r="A1145" s="73">
        <v>46171612</v>
      </c>
      <c r="B1145" s="64" t="str">
        <f t="shared" ca="1" si="68"/>
        <v>Monitores de video</v>
      </c>
      <c r="C1145" s="63" t="s">
        <v>1449</v>
      </c>
      <c r="D1145" s="63">
        <v>1</v>
      </c>
      <c r="E1145" s="66">
        <v>10000</v>
      </c>
      <c r="F1145" s="65">
        <f t="shared" ca="1" si="69"/>
        <v>10000</v>
      </c>
      <c r="G1145" s="5"/>
      <c r="H1145" s="5"/>
      <c r="I1145" s="5"/>
      <c r="J1145" s="5"/>
    </row>
    <row r="1146" spans="1:10" ht="13.5" customHeight="1" x14ac:dyDescent="0.2">
      <c r="A1146" s="73">
        <v>32101622</v>
      </c>
      <c r="B1146" s="64" t="str">
        <f t="shared" ca="1" si="68"/>
        <v>Memoria flash</v>
      </c>
      <c r="C1146" s="63" t="s">
        <v>1449</v>
      </c>
      <c r="D1146" s="63">
        <v>15</v>
      </c>
      <c r="E1146" s="66">
        <v>1000</v>
      </c>
      <c r="F1146" s="65">
        <f t="shared" ca="1" si="69"/>
        <v>15000</v>
      </c>
      <c r="G1146" s="5"/>
      <c r="H1146" s="5"/>
      <c r="I1146" s="5"/>
      <c r="J1146" s="5"/>
    </row>
    <row r="1147" spans="1:10" ht="13.5" customHeight="1" x14ac:dyDescent="0.2">
      <c r="A1147" s="63"/>
      <c r="B1147" s="64" t="str">
        <f t="shared" ca="1" si="68"/>
        <v/>
      </c>
      <c r="C1147" s="63"/>
      <c r="D1147" s="63"/>
      <c r="E1147" s="66"/>
      <c r="F1147" s="65">
        <f t="shared" ca="1" si="69"/>
        <v>0</v>
      </c>
      <c r="G1147" s="5"/>
      <c r="H1147" s="5"/>
      <c r="I1147" s="5"/>
      <c r="J1147" s="5"/>
    </row>
    <row r="1148" spans="1:10" ht="14.1" customHeight="1" x14ac:dyDescent="0.2">
      <c r="A1148" s="5"/>
      <c r="B1148" s="5"/>
      <c r="C1148" s="5"/>
      <c r="D1148" s="5"/>
      <c r="E1148" s="68" t="s">
        <v>12551</v>
      </c>
      <c r="F1148" s="69">
        <f ca="1">SUM(Table357[MONTO TOTAL ESTIMADO])</f>
        <v>400000</v>
      </c>
      <c r="G1148" s="5"/>
      <c r="H1148" s="5" t="str">
        <f>C1124</f>
        <v>Bienes</v>
      </c>
      <c r="I1148" s="5" t="str">
        <f>E1124</f>
        <v>Sí</v>
      </c>
      <c r="J1148" s="5" t="str">
        <f>D1124</f>
        <v>Compras Menores</v>
      </c>
    </row>
    <row r="1149" spans="1:10" ht="14.1" customHeight="1" thickBot="1" x14ac:dyDescent="0.3"/>
    <row r="1150" spans="1:10" ht="33.75" customHeight="1" thickBot="1" x14ac:dyDescent="0.25">
      <c r="A1150" s="59" t="s">
        <v>16383</v>
      </c>
      <c r="B1150" s="59" t="s">
        <v>161</v>
      </c>
      <c r="C1150" s="59" t="s">
        <v>11725</v>
      </c>
      <c r="D1150" s="59" t="s">
        <v>14379</v>
      </c>
      <c r="E1150" s="59" t="s">
        <v>10963</v>
      </c>
      <c r="F1150" s="59" t="s">
        <v>11096</v>
      </c>
      <c r="G1150" s="5"/>
      <c r="H1150" s="5"/>
      <c r="I1150" s="5"/>
      <c r="J1150" s="5"/>
    </row>
    <row r="1151" spans="1:10" ht="13.5" customHeight="1" thickBot="1" x14ac:dyDescent="0.25">
      <c r="A1151" s="61" t="s">
        <v>18856</v>
      </c>
      <c r="B1151" s="61" t="s">
        <v>18857</v>
      </c>
      <c r="C1151" s="61" t="s">
        <v>17798</v>
      </c>
      <c r="D1151" s="61" t="s">
        <v>17483</v>
      </c>
      <c r="E1151" s="61" t="s">
        <v>8855</v>
      </c>
      <c r="F1151" s="61"/>
      <c r="G1151" s="5"/>
      <c r="H1151" s="5"/>
      <c r="I1151" s="5"/>
      <c r="J1151" s="5"/>
    </row>
    <row r="1152" spans="1:10" ht="14.1" customHeight="1" thickBot="1" x14ac:dyDescent="0.25">
      <c r="A1152" s="78" t="s">
        <v>14829</v>
      </c>
      <c r="B1152" s="62" t="s">
        <v>8529</v>
      </c>
      <c r="C1152" s="71">
        <v>45200</v>
      </c>
      <c r="D1152" s="78" t="s">
        <v>9386</v>
      </c>
      <c r="E1152" s="62" t="s">
        <v>13094</v>
      </c>
      <c r="F1152" s="61" t="s">
        <v>3080</v>
      </c>
      <c r="G1152" s="5"/>
      <c r="H1152" s="5"/>
      <c r="I1152" s="5"/>
      <c r="J1152" s="5"/>
    </row>
    <row r="1153" spans="1:10" ht="14.1" customHeight="1" thickBot="1" x14ac:dyDescent="0.25">
      <c r="A1153" s="79"/>
      <c r="B1153" s="62" t="s">
        <v>1786</v>
      </c>
      <c r="C1153" s="60">
        <f>IF(C1152="","",IF(AND(MONTH(C1152)&gt;=1,MONTH(C1152)&lt;=3),1,IF(AND(MONTH(C1152)&gt;=4,MONTH(C1152)&lt;=6),2,IF(AND(MONTH(C1152)&gt;=7,MONTH(C1152)&lt;=9),3,4))))</f>
        <v>4</v>
      </c>
      <c r="D1153" s="79"/>
      <c r="E1153" s="62" t="s">
        <v>2417</v>
      </c>
      <c r="F1153" s="61" t="s">
        <v>11113</v>
      </c>
      <c r="G1153" s="5"/>
      <c r="H1153" s="5"/>
      <c r="I1153" s="5"/>
      <c r="J1153" s="5"/>
    </row>
    <row r="1154" spans="1:10" ht="14.1" customHeight="1" thickBot="1" x14ac:dyDescent="0.25">
      <c r="A1154" s="79"/>
      <c r="B1154" s="62" t="s">
        <v>12943</v>
      </c>
      <c r="C1154" s="71">
        <v>45291</v>
      </c>
      <c r="D1154" s="79"/>
      <c r="E1154" s="62" t="s">
        <v>3073</v>
      </c>
      <c r="F1154" s="61" t="s">
        <v>11113</v>
      </c>
      <c r="G1154" s="5"/>
      <c r="H1154" s="5"/>
      <c r="I1154" s="5"/>
      <c r="J1154" s="5"/>
    </row>
    <row r="1155" spans="1:10" ht="14.1" customHeight="1" thickBot="1" x14ac:dyDescent="0.25">
      <c r="A1155" s="79"/>
      <c r="B1155" s="62" t="s">
        <v>1786</v>
      </c>
      <c r="C1155" s="60">
        <f>IF(C1154="","",IF(AND(MONTH(C1154)&gt;=1,MONTH(C1154)&lt;=3),1,IF(AND(MONTH(C1154)&gt;=4,MONTH(C1154)&lt;=6),2,IF(AND(MONTH(C1154)&gt;=7,MONTH(C1154)&lt;=9),3,4))))</f>
        <v>4</v>
      </c>
      <c r="D1155" s="79"/>
      <c r="E1155" s="62" t="s">
        <v>13193</v>
      </c>
      <c r="F1155" s="61" t="s">
        <v>11113</v>
      </c>
      <c r="G1155" s="5"/>
      <c r="H1155" s="5"/>
      <c r="I1155" s="5"/>
      <c r="J1155" s="5"/>
    </row>
    <row r="1156" spans="1:10" ht="14.1" customHeight="1" thickBot="1" x14ac:dyDescent="0.25">
      <c r="A1156" s="5"/>
      <c r="B1156" s="5"/>
      <c r="C1156" s="5"/>
      <c r="D1156" s="5"/>
      <c r="E1156" s="5"/>
      <c r="F1156" s="5"/>
      <c r="G1156" s="5"/>
      <c r="H1156" s="5"/>
      <c r="I1156" s="5"/>
      <c r="J1156" s="5"/>
    </row>
    <row r="1157" spans="1:10" ht="14.1" customHeight="1" thickBot="1" x14ac:dyDescent="0.25">
      <c r="A1157" s="67" t="s">
        <v>15736</v>
      </c>
      <c r="B1157" s="67" t="s">
        <v>16147</v>
      </c>
      <c r="C1157" s="67" t="s">
        <v>15642</v>
      </c>
      <c r="D1157" s="67" t="s">
        <v>15252</v>
      </c>
      <c r="E1157" s="67" t="s">
        <v>6933</v>
      </c>
      <c r="F1157" s="67" t="s">
        <v>15281</v>
      </c>
      <c r="G1157" s="5"/>
      <c r="H1157" s="5"/>
      <c r="I1157" s="5"/>
      <c r="J1157" s="5"/>
    </row>
    <row r="1158" spans="1:10" ht="13.5" customHeight="1" x14ac:dyDescent="0.2">
      <c r="A1158" s="73">
        <v>43211706</v>
      </c>
      <c r="B1158" s="64" t="str">
        <f t="shared" ref="B1158:B1167" ca="1" si="70">IFERROR(INDEX(UNSPSCDes,MATCH(INDIRECT(ADDRESS(ROW(),COLUMN()-1,4)),UNSPSCCode,0)),"")</f>
        <v>Teclados</v>
      </c>
      <c r="C1158" s="63" t="s">
        <v>1449</v>
      </c>
      <c r="D1158" s="63">
        <v>1</v>
      </c>
      <c r="E1158" s="66">
        <v>1000</v>
      </c>
      <c r="F1158" s="65">
        <f t="shared" ref="F1158:F1167" ca="1" si="71">INDIRECT(ADDRESS(ROW(),COLUMN()-2,4))*INDIRECT(ADDRESS(ROW(),COLUMN()-1,4))</f>
        <v>1000</v>
      </c>
      <c r="G1158" s="5"/>
      <c r="H1158" s="5"/>
      <c r="I1158" s="5"/>
      <c r="J1158" s="5"/>
    </row>
    <row r="1159" spans="1:10" ht="13.5" customHeight="1" x14ac:dyDescent="0.2">
      <c r="A1159" s="73">
        <v>43211708</v>
      </c>
      <c r="B1159" s="64" t="str">
        <f t="shared" ca="1" si="70"/>
        <v>Mouse o bola de seguimiento para computador</v>
      </c>
      <c r="C1159" s="63" t="s">
        <v>1449</v>
      </c>
      <c r="D1159" s="63">
        <v>1</v>
      </c>
      <c r="E1159" s="66">
        <v>1000</v>
      </c>
      <c r="F1159" s="65">
        <f t="shared" ca="1" si="71"/>
        <v>1000</v>
      </c>
      <c r="G1159" s="5"/>
      <c r="H1159" s="5"/>
      <c r="I1159" s="5"/>
      <c r="J1159" s="5"/>
    </row>
    <row r="1160" spans="1:10" ht="13.5" customHeight="1" x14ac:dyDescent="0.2">
      <c r="A1160" s="73">
        <v>43211507</v>
      </c>
      <c r="B1160" s="64" t="str">
        <f t="shared" ca="1" si="70"/>
        <v>Computadores de escritorio</v>
      </c>
      <c r="C1160" s="63" t="s">
        <v>1449</v>
      </c>
      <c r="D1160" s="63">
        <v>2</v>
      </c>
      <c r="E1160" s="66">
        <v>40000</v>
      </c>
      <c r="F1160" s="65">
        <f t="shared" ca="1" si="71"/>
        <v>80000</v>
      </c>
      <c r="G1160" s="5"/>
      <c r="H1160" s="5"/>
      <c r="I1160" s="5"/>
      <c r="J1160" s="5"/>
    </row>
    <row r="1161" spans="1:10" ht="13.5" customHeight="1" x14ac:dyDescent="0.2">
      <c r="A1161" s="73">
        <v>43211508</v>
      </c>
      <c r="B1161" s="64" t="str">
        <f t="shared" ca="1" si="70"/>
        <v>Computadores personales</v>
      </c>
      <c r="C1161" s="63" t="s">
        <v>1449</v>
      </c>
      <c r="D1161" s="63">
        <v>8</v>
      </c>
      <c r="E1161" s="66">
        <v>40000</v>
      </c>
      <c r="F1161" s="65">
        <f t="shared" ca="1" si="71"/>
        <v>320000</v>
      </c>
      <c r="G1161" s="5"/>
      <c r="H1161" s="5"/>
      <c r="I1161" s="5"/>
      <c r="J1161" s="5"/>
    </row>
    <row r="1162" spans="1:10" ht="13.5" customHeight="1" x14ac:dyDescent="0.2">
      <c r="A1162" s="73">
        <v>43212105</v>
      </c>
      <c r="B1162" s="64" t="str">
        <f t="shared" ca="1" si="70"/>
        <v>Impresoras láser</v>
      </c>
      <c r="C1162" s="63" t="s">
        <v>1449</v>
      </c>
      <c r="D1162" s="63">
        <v>3</v>
      </c>
      <c r="E1162" s="66">
        <v>14000</v>
      </c>
      <c r="F1162" s="65">
        <f t="shared" ca="1" si="71"/>
        <v>42000</v>
      </c>
      <c r="G1162" s="5"/>
      <c r="H1162" s="5"/>
      <c r="I1162" s="5"/>
      <c r="J1162" s="5"/>
    </row>
    <row r="1163" spans="1:10" ht="13.5" customHeight="1" x14ac:dyDescent="0.2">
      <c r="A1163" s="73">
        <v>43201803</v>
      </c>
      <c r="B1163" s="64" t="str">
        <f t="shared" ca="1" si="70"/>
        <v>Unidades de disco duro</v>
      </c>
      <c r="C1163" s="63" t="s">
        <v>1449</v>
      </c>
      <c r="D1163" s="63">
        <v>1</v>
      </c>
      <c r="E1163" s="66">
        <v>3000</v>
      </c>
      <c r="F1163" s="65">
        <f t="shared" ca="1" si="71"/>
        <v>3000</v>
      </c>
      <c r="G1163" s="5"/>
      <c r="H1163" s="5"/>
      <c r="I1163" s="5"/>
      <c r="J1163" s="5"/>
    </row>
    <row r="1164" spans="1:10" ht="13.5" customHeight="1" x14ac:dyDescent="0.2">
      <c r="A1164" s="73">
        <v>43211501</v>
      </c>
      <c r="B1164" s="64" t="str">
        <f t="shared" ca="1" si="70"/>
        <v>Servidores de computador</v>
      </c>
      <c r="C1164" s="63" t="s">
        <v>1449</v>
      </c>
      <c r="D1164" s="63">
        <v>1</v>
      </c>
      <c r="E1164" s="66">
        <v>5000</v>
      </c>
      <c r="F1164" s="65">
        <f t="shared" ca="1" si="71"/>
        <v>5000</v>
      </c>
      <c r="G1164" s="5"/>
      <c r="H1164" s="5"/>
      <c r="I1164" s="5"/>
      <c r="J1164" s="5"/>
    </row>
    <row r="1165" spans="1:10" ht="13.5" customHeight="1" x14ac:dyDescent="0.2">
      <c r="A1165" s="73">
        <v>53121706</v>
      </c>
      <c r="B1165" s="64" t="str">
        <f t="shared" ca="1" si="70"/>
        <v>Maletines para computador</v>
      </c>
      <c r="C1165" s="63" t="s">
        <v>1449</v>
      </c>
      <c r="D1165" s="63">
        <v>4</v>
      </c>
      <c r="E1165" s="66">
        <v>1500</v>
      </c>
      <c r="F1165" s="65">
        <f t="shared" ca="1" si="71"/>
        <v>6000</v>
      </c>
      <c r="G1165" s="5"/>
      <c r="H1165" s="5"/>
      <c r="I1165" s="5"/>
      <c r="J1165" s="5"/>
    </row>
    <row r="1166" spans="1:10" ht="13.5" customHeight="1" x14ac:dyDescent="0.2">
      <c r="A1166" s="73">
        <v>43231513</v>
      </c>
      <c r="B1166" s="64" t="str">
        <f t="shared" ca="1" si="70"/>
        <v>Software para oficinas</v>
      </c>
      <c r="C1166" s="63" t="s">
        <v>1449</v>
      </c>
      <c r="D1166" s="63">
        <v>1</v>
      </c>
      <c r="E1166" s="66">
        <v>10000</v>
      </c>
      <c r="F1166" s="65">
        <f t="shared" ca="1" si="71"/>
        <v>10000</v>
      </c>
      <c r="G1166" s="5"/>
      <c r="H1166" s="5"/>
      <c r="I1166" s="5"/>
      <c r="J1166" s="5"/>
    </row>
    <row r="1167" spans="1:10" ht="13.5" customHeight="1" x14ac:dyDescent="0.2">
      <c r="A1167" s="73">
        <v>32101622</v>
      </c>
      <c r="B1167" s="64" t="str">
        <f t="shared" ca="1" si="70"/>
        <v>Memoria flash</v>
      </c>
      <c r="C1167" s="63" t="s">
        <v>1449</v>
      </c>
      <c r="D1167" s="63">
        <v>9</v>
      </c>
      <c r="E1167" s="66">
        <v>1000</v>
      </c>
      <c r="F1167" s="65">
        <f t="shared" ca="1" si="71"/>
        <v>9000</v>
      </c>
      <c r="G1167" s="5"/>
      <c r="H1167" s="5"/>
      <c r="I1167" s="5"/>
      <c r="J1167" s="5"/>
    </row>
    <row r="1168" spans="1:10" ht="14.1" customHeight="1" x14ac:dyDescent="0.2">
      <c r="A1168" s="5"/>
      <c r="B1168" s="5"/>
      <c r="C1168" s="5"/>
      <c r="D1168" s="5"/>
      <c r="E1168" s="68" t="s">
        <v>12551</v>
      </c>
      <c r="F1168" s="69">
        <f ca="1">SUM(Table358[MONTO TOTAL ESTIMADO])</f>
        <v>477000</v>
      </c>
      <c r="G1168" s="5"/>
      <c r="H1168" s="5" t="str">
        <f>C1151</f>
        <v>Bienes</v>
      </c>
      <c r="I1168" s="5" t="str">
        <f>E1151</f>
        <v>Sí</v>
      </c>
      <c r="J1168" s="5" t="str">
        <f>D1151</f>
        <v>Compras Menores</v>
      </c>
    </row>
    <row r="1169" spans="1:10" ht="14.1" customHeight="1" thickBot="1" x14ac:dyDescent="0.3"/>
    <row r="1170" spans="1:10" ht="33.75" customHeight="1" thickBot="1" x14ac:dyDescent="0.25">
      <c r="A1170" s="59" t="s">
        <v>16383</v>
      </c>
      <c r="B1170" s="59" t="s">
        <v>161</v>
      </c>
      <c r="C1170" s="59" t="s">
        <v>11725</v>
      </c>
      <c r="D1170" s="59" t="s">
        <v>14379</v>
      </c>
      <c r="E1170" s="59" t="s">
        <v>10963</v>
      </c>
      <c r="F1170" s="59" t="s">
        <v>11096</v>
      </c>
      <c r="G1170" s="5"/>
      <c r="H1170" s="5"/>
      <c r="I1170" s="5"/>
      <c r="J1170" s="5"/>
    </row>
    <row r="1171" spans="1:10" ht="13.5" customHeight="1" thickBot="1" x14ac:dyDescent="0.25">
      <c r="A1171" s="61" t="s">
        <v>18858</v>
      </c>
      <c r="B1171" s="61" t="s">
        <v>18859</v>
      </c>
      <c r="C1171" s="61" t="s">
        <v>17798</v>
      </c>
      <c r="D1171" s="61" t="s">
        <v>10172</v>
      </c>
      <c r="E1171" s="61" t="s">
        <v>8855</v>
      </c>
      <c r="F1171" s="61"/>
      <c r="G1171" s="5"/>
      <c r="H1171" s="5"/>
      <c r="I1171" s="5"/>
      <c r="J1171" s="5"/>
    </row>
    <row r="1172" spans="1:10" ht="14.1" customHeight="1" thickBot="1" x14ac:dyDescent="0.25">
      <c r="A1172" s="78" t="s">
        <v>14829</v>
      </c>
      <c r="B1172" s="62" t="s">
        <v>8529</v>
      </c>
      <c r="C1172" s="71">
        <v>44927</v>
      </c>
      <c r="D1172" s="78" t="s">
        <v>9386</v>
      </c>
      <c r="E1172" s="62" t="s">
        <v>13094</v>
      </c>
      <c r="F1172" s="61" t="s">
        <v>3080</v>
      </c>
      <c r="G1172" s="5"/>
      <c r="H1172" s="5"/>
      <c r="I1172" s="5"/>
      <c r="J1172" s="5"/>
    </row>
    <row r="1173" spans="1:10" ht="14.1" customHeight="1" thickBot="1" x14ac:dyDescent="0.25">
      <c r="A1173" s="79"/>
      <c r="B1173" s="62" t="s">
        <v>1786</v>
      </c>
      <c r="C1173" s="60">
        <f>IF(C1172="","",IF(AND(MONTH(C1172)&gt;=1,MONTH(C1172)&lt;=3),1,IF(AND(MONTH(C1172)&gt;=4,MONTH(C1172)&lt;=6),2,IF(AND(MONTH(C1172)&gt;=7,MONTH(C1172)&lt;=9),3,4))))</f>
        <v>1</v>
      </c>
      <c r="D1173" s="79"/>
      <c r="E1173" s="62" t="s">
        <v>2417</v>
      </c>
      <c r="F1173" s="61" t="s">
        <v>11113</v>
      </c>
      <c r="G1173" s="5"/>
      <c r="H1173" s="5"/>
      <c r="I1173" s="5"/>
      <c r="J1173" s="5"/>
    </row>
    <row r="1174" spans="1:10" ht="14.1" customHeight="1" thickBot="1" x14ac:dyDescent="0.25">
      <c r="A1174" s="79"/>
      <c r="B1174" s="62" t="s">
        <v>12943</v>
      </c>
      <c r="C1174" s="71">
        <v>45016</v>
      </c>
      <c r="D1174" s="79"/>
      <c r="E1174" s="62" t="s">
        <v>3073</v>
      </c>
      <c r="F1174" s="61" t="s">
        <v>11113</v>
      </c>
      <c r="G1174" s="5"/>
      <c r="H1174" s="5"/>
      <c r="I1174" s="5"/>
      <c r="J1174" s="5"/>
    </row>
    <row r="1175" spans="1:10" ht="14.1" customHeight="1" thickBot="1" x14ac:dyDescent="0.25">
      <c r="A1175" s="79"/>
      <c r="B1175" s="62" t="s">
        <v>1786</v>
      </c>
      <c r="C1175" s="60">
        <f>IF(C1174="","",IF(AND(MONTH(C1174)&gt;=1,MONTH(C1174)&lt;=3),1,IF(AND(MONTH(C1174)&gt;=4,MONTH(C1174)&lt;=6),2,IF(AND(MONTH(C1174)&gt;=7,MONTH(C1174)&lt;=9),3,4))))</f>
        <v>1</v>
      </c>
      <c r="D1175" s="79"/>
      <c r="E1175" s="62" t="s">
        <v>13193</v>
      </c>
      <c r="F1175" s="61" t="s">
        <v>11113</v>
      </c>
      <c r="G1175" s="5"/>
      <c r="H1175" s="5"/>
      <c r="I1175" s="5"/>
      <c r="J1175" s="5"/>
    </row>
    <row r="1176" spans="1:10" ht="14.1" customHeight="1" thickBot="1" x14ac:dyDescent="0.25">
      <c r="A1176" s="5"/>
      <c r="B1176" s="5"/>
      <c r="C1176" s="5"/>
      <c r="D1176" s="5"/>
      <c r="E1176" s="5"/>
      <c r="F1176" s="5"/>
      <c r="G1176" s="5"/>
      <c r="H1176" s="5"/>
      <c r="I1176" s="5"/>
      <c r="J1176" s="5"/>
    </row>
    <row r="1177" spans="1:10" ht="14.1" customHeight="1" thickBot="1" x14ac:dyDescent="0.25">
      <c r="A1177" s="67" t="s">
        <v>15736</v>
      </c>
      <c r="B1177" s="67" t="s">
        <v>16147</v>
      </c>
      <c r="C1177" s="67" t="s">
        <v>15642</v>
      </c>
      <c r="D1177" s="67" t="s">
        <v>15252</v>
      </c>
      <c r="E1177" s="67" t="s">
        <v>6933</v>
      </c>
      <c r="F1177" s="67" t="s">
        <v>15281</v>
      </c>
      <c r="G1177" s="5"/>
      <c r="H1177" s="5"/>
      <c r="I1177" s="5"/>
      <c r="J1177" s="5"/>
    </row>
    <row r="1178" spans="1:10" ht="14.1" customHeight="1" x14ac:dyDescent="0.2">
      <c r="A1178" s="73">
        <v>52141504</v>
      </c>
      <c r="B1178" s="64" t="str">
        <f ca="1">IFERROR(INDEX(UNSPSCDes,MATCH(INDIRECT(ADDRESS(ROW(),COLUMN()-1,4)),UNSPSCCode,0)),"")</f>
        <v>Fogones para uso doméstico</v>
      </c>
      <c r="C1178" s="63" t="s">
        <v>1449</v>
      </c>
      <c r="D1178" s="63">
        <v>3</v>
      </c>
      <c r="E1178" s="66">
        <v>12250</v>
      </c>
      <c r="F1178" s="65">
        <f ca="1">INDIRECT(ADDRESS(ROW(),COLUMN()-2,4))*INDIRECT(ADDRESS(ROW(),COLUMN()-1,4))</f>
        <v>36750</v>
      </c>
      <c r="G1178" s="5"/>
      <c r="H1178" s="5"/>
      <c r="I1178" s="5"/>
      <c r="J1178" s="5"/>
    </row>
    <row r="1179" spans="1:10" ht="13.5" customHeight="1" x14ac:dyDescent="0.2">
      <c r="A1179" s="73">
        <v>52141501</v>
      </c>
      <c r="B1179" s="64" t="str">
        <f ca="1">IFERROR(INDEX(UNSPSCDes,MATCH(INDIRECT(ADDRESS(ROW(),COLUMN()-1,4)),UNSPSCCode,0)),"")</f>
        <v>Neveras para uso doméstico</v>
      </c>
      <c r="C1179" s="63" t="s">
        <v>1449</v>
      </c>
      <c r="D1179" s="63">
        <v>3</v>
      </c>
      <c r="E1179" s="66">
        <v>14000</v>
      </c>
      <c r="F1179" s="65">
        <f ca="1">INDIRECT(ADDRESS(ROW(),COLUMN()-2,4))*INDIRECT(ADDRESS(ROW(),COLUMN()-1,4))</f>
        <v>42000</v>
      </c>
      <c r="G1179" s="5"/>
      <c r="H1179" s="5"/>
      <c r="I1179" s="5"/>
      <c r="J1179" s="5"/>
    </row>
    <row r="1180" spans="1:10" ht="13.5" customHeight="1" x14ac:dyDescent="0.2">
      <c r="A1180" s="73">
        <v>48101508</v>
      </c>
      <c r="B1180" s="64" t="str">
        <f ca="1">IFERROR(INDEX(UNSPSCDes,MATCH(INDIRECT(ADDRESS(ROW(),COLUMN()-1,4)),UNSPSCCode,0)),"")</f>
        <v>Tostadoras sinfín para uso comercial</v>
      </c>
      <c r="C1180" s="63" t="s">
        <v>1449</v>
      </c>
      <c r="D1180" s="63">
        <v>2</v>
      </c>
      <c r="E1180" s="66">
        <v>15000</v>
      </c>
      <c r="F1180" s="65">
        <f ca="1">INDIRECT(ADDRESS(ROW(),COLUMN()-2,4))*INDIRECT(ADDRESS(ROW(),COLUMN()-1,4))</f>
        <v>30000</v>
      </c>
      <c r="G1180" s="5"/>
      <c r="H1180" s="5"/>
      <c r="I1180" s="5"/>
      <c r="J1180" s="5"/>
    </row>
    <row r="1181" spans="1:10" ht="13.5" customHeight="1" x14ac:dyDescent="0.2">
      <c r="A1181" s="73">
        <v>48101506</v>
      </c>
      <c r="B1181" s="64" t="str">
        <f ca="1">IFERROR(INDEX(UNSPSCDes,MATCH(INDIRECT(ADDRESS(ROW(),COLUMN()-1,4)),UNSPSCCode,0)),"")</f>
        <v>Calentadoras de café para uso comercial</v>
      </c>
      <c r="C1181" s="63" t="s">
        <v>1449</v>
      </c>
      <c r="D1181" s="63">
        <v>3</v>
      </c>
      <c r="E1181" s="66">
        <v>10000</v>
      </c>
      <c r="F1181" s="65">
        <f ca="1">INDIRECT(ADDRESS(ROW(),COLUMN()-2,4))*INDIRECT(ADDRESS(ROW(),COLUMN()-1,4))</f>
        <v>30000</v>
      </c>
      <c r="G1181" s="5"/>
      <c r="H1181" s="5"/>
      <c r="I1181" s="5"/>
      <c r="J1181" s="5"/>
    </row>
    <row r="1182" spans="1:10" ht="13.5" customHeight="1" x14ac:dyDescent="0.2">
      <c r="A1182" s="73">
        <v>54111601</v>
      </c>
      <c r="B1182" s="64" t="str">
        <f ca="1">IFERROR(INDEX(UNSPSCDes,MATCH(INDIRECT(ADDRESS(ROW(),COLUMN()-1,4)),UNSPSCCode,0)),"")</f>
        <v>Relojes de pared</v>
      </c>
      <c r="C1182" s="63" t="s">
        <v>1449</v>
      </c>
      <c r="D1182" s="63">
        <v>8</v>
      </c>
      <c r="E1182" s="66">
        <v>10</v>
      </c>
      <c r="F1182" s="65">
        <f ca="1">INDIRECT(ADDRESS(ROW(),COLUMN()-2,4))*INDIRECT(ADDRESS(ROW(),COLUMN()-1,4))</f>
        <v>80</v>
      </c>
      <c r="G1182" s="5"/>
      <c r="H1182" s="5"/>
      <c r="I1182" s="5"/>
      <c r="J1182" s="5"/>
    </row>
    <row r="1183" spans="1:10" ht="14.1" customHeight="1" x14ac:dyDescent="0.2">
      <c r="A1183" s="5"/>
      <c r="B1183" s="5"/>
      <c r="C1183" s="5"/>
      <c r="D1183" s="5"/>
      <c r="E1183" s="68" t="s">
        <v>12551</v>
      </c>
      <c r="F1183" s="69">
        <f ca="1">SUM(Table359[MONTO TOTAL ESTIMADO])</f>
        <v>138830</v>
      </c>
      <c r="G1183" s="5"/>
      <c r="H1183" s="5" t="str">
        <f>C1171</f>
        <v>Bienes</v>
      </c>
      <c r="I1183" s="5" t="str">
        <f>E1171</f>
        <v>Sí</v>
      </c>
      <c r="J1183" s="5" t="str">
        <f>D1171</f>
        <v>Compras por debajo del Umbral</v>
      </c>
    </row>
    <row r="1184" spans="1:10" ht="14.1" customHeight="1" thickBot="1" x14ac:dyDescent="0.3"/>
    <row r="1185" spans="1:10" ht="33.75" customHeight="1" thickBot="1" x14ac:dyDescent="0.25">
      <c r="A1185" s="59" t="s">
        <v>16383</v>
      </c>
      <c r="B1185" s="59" t="s">
        <v>161</v>
      </c>
      <c r="C1185" s="59" t="s">
        <v>11725</v>
      </c>
      <c r="D1185" s="59" t="s">
        <v>14379</v>
      </c>
      <c r="E1185" s="59" t="s">
        <v>10963</v>
      </c>
      <c r="F1185" s="59" t="s">
        <v>11096</v>
      </c>
      <c r="G1185" s="5"/>
      <c r="H1185" s="5"/>
      <c r="I1185" s="5"/>
      <c r="J1185" s="5"/>
    </row>
    <row r="1186" spans="1:10" ht="13.5" customHeight="1" thickBot="1" x14ac:dyDescent="0.25">
      <c r="A1186" s="61" t="s">
        <v>18858</v>
      </c>
      <c r="B1186" s="61" t="s">
        <v>18859</v>
      </c>
      <c r="C1186" s="61" t="s">
        <v>17798</v>
      </c>
      <c r="D1186" s="61" t="s">
        <v>10172</v>
      </c>
      <c r="E1186" s="61" t="s">
        <v>8855</v>
      </c>
      <c r="F1186" s="61"/>
      <c r="G1186" s="5"/>
      <c r="H1186" s="5"/>
      <c r="I1186" s="5"/>
      <c r="J1186" s="5"/>
    </row>
    <row r="1187" spans="1:10" ht="14.1" customHeight="1" thickBot="1" x14ac:dyDescent="0.25">
      <c r="A1187" s="78" t="s">
        <v>14829</v>
      </c>
      <c r="B1187" s="62" t="s">
        <v>8529</v>
      </c>
      <c r="C1187" s="71">
        <v>45017</v>
      </c>
      <c r="D1187" s="78" t="s">
        <v>9386</v>
      </c>
      <c r="E1187" s="62" t="s">
        <v>13094</v>
      </c>
      <c r="F1187" s="61" t="s">
        <v>3080</v>
      </c>
      <c r="G1187" s="5"/>
      <c r="H1187" s="5"/>
      <c r="I1187" s="5"/>
      <c r="J1187" s="5"/>
    </row>
    <row r="1188" spans="1:10" ht="14.1" customHeight="1" thickBot="1" x14ac:dyDescent="0.25">
      <c r="A1188" s="79"/>
      <c r="B1188" s="62" t="s">
        <v>1786</v>
      </c>
      <c r="C1188" s="60">
        <f>IF(C1187="","",IF(AND(MONTH(C1187)&gt;=1,MONTH(C1187)&lt;=3),1,IF(AND(MONTH(C1187)&gt;=4,MONTH(C1187)&lt;=6),2,IF(AND(MONTH(C1187)&gt;=7,MONTH(C1187)&lt;=9),3,4))))</f>
        <v>2</v>
      </c>
      <c r="D1188" s="79"/>
      <c r="E1188" s="62" t="s">
        <v>2417</v>
      </c>
      <c r="F1188" s="61" t="s">
        <v>11113</v>
      </c>
      <c r="G1188" s="5"/>
      <c r="H1188" s="5"/>
      <c r="I1188" s="5"/>
      <c r="J1188" s="5"/>
    </row>
    <row r="1189" spans="1:10" ht="14.1" customHeight="1" thickBot="1" x14ac:dyDescent="0.25">
      <c r="A1189" s="79"/>
      <c r="B1189" s="62" t="s">
        <v>12943</v>
      </c>
      <c r="C1189" s="71">
        <v>45107</v>
      </c>
      <c r="D1189" s="79"/>
      <c r="E1189" s="62" t="s">
        <v>3073</v>
      </c>
      <c r="F1189" s="61" t="s">
        <v>11113</v>
      </c>
      <c r="G1189" s="5"/>
      <c r="H1189" s="5"/>
      <c r="I1189" s="5"/>
      <c r="J1189" s="5"/>
    </row>
    <row r="1190" spans="1:10" ht="14.1" customHeight="1" thickBot="1" x14ac:dyDescent="0.25">
      <c r="A1190" s="79"/>
      <c r="B1190" s="62" t="s">
        <v>1786</v>
      </c>
      <c r="C1190" s="60">
        <f>IF(C1189="","",IF(AND(MONTH(C1189)&gt;=1,MONTH(C1189)&lt;=3),1,IF(AND(MONTH(C1189)&gt;=4,MONTH(C1189)&lt;=6),2,IF(AND(MONTH(C1189)&gt;=7,MONTH(C1189)&lt;=9),3,4))))</f>
        <v>2</v>
      </c>
      <c r="D1190" s="79"/>
      <c r="E1190" s="62" t="s">
        <v>13193</v>
      </c>
      <c r="F1190" s="61" t="s">
        <v>11113</v>
      </c>
      <c r="G1190" s="5"/>
      <c r="H1190" s="5"/>
      <c r="I1190" s="5"/>
      <c r="J1190" s="5"/>
    </row>
    <row r="1191" spans="1:10" ht="14.1" customHeight="1" thickBot="1" x14ac:dyDescent="0.25">
      <c r="A1191" s="5"/>
      <c r="B1191" s="5"/>
      <c r="C1191" s="5"/>
      <c r="D1191" s="5"/>
      <c r="E1191" s="5"/>
      <c r="F1191" s="5"/>
      <c r="G1191" s="5"/>
      <c r="H1191" s="5"/>
      <c r="I1191" s="5"/>
      <c r="J1191" s="5"/>
    </row>
    <row r="1192" spans="1:10" ht="14.1" customHeight="1" thickBot="1" x14ac:dyDescent="0.25">
      <c r="A1192" s="67" t="s">
        <v>15736</v>
      </c>
      <c r="B1192" s="67" t="s">
        <v>16147</v>
      </c>
      <c r="C1192" s="67" t="s">
        <v>15642</v>
      </c>
      <c r="D1192" s="67" t="s">
        <v>15252</v>
      </c>
      <c r="E1192" s="67" t="s">
        <v>6933</v>
      </c>
      <c r="F1192" s="67" t="s">
        <v>15281</v>
      </c>
      <c r="G1192" s="5"/>
      <c r="H1192" s="5"/>
      <c r="I1192" s="5"/>
      <c r="J1192" s="5"/>
    </row>
    <row r="1193" spans="1:10" ht="13.5" customHeight="1" x14ac:dyDescent="0.2">
      <c r="A1193" s="73">
        <v>54111601</v>
      </c>
      <c r="B1193" s="64" t="str">
        <f ca="1">IFERROR(INDEX(UNSPSCDes,MATCH(INDIRECT(ADDRESS(ROW(),COLUMN()-1,4)),UNSPSCCode,0)),"")</f>
        <v>Relojes de pared</v>
      </c>
      <c r="C1193" s="63" t="s">
        <v>1449</v>
      </c>
      <c r="D1193" s="63">
        <v>1</v>
      </c>
      <c r="E1193" s="66">
        <v>1000</v>
      </c>
      <c r="F1193" s="65">
        <f ca="1">INDIRECT(ADDRESS(ROW(),COLUMN()-2,4))*INDIRECT(ADDRESS(ROW(),COLUMN()-1,4))</f>
        <v>1000</v>
      </c>
      <c r="G1193" s="5"/>
      <c r="H1193" s="5"/>
      <c r="I1193" s="5"/>
      <c r="J1193" s="5"/>
    </row>
    <row r="1194" spans="1:10" ht="14.1" customHeight="1" x14ac:dyDescent="0.2">
      <c r="A1194" s="5"/>
      <c r="B1194" s="5"/>
      <c r="C1194" s="5"/>
      <c r="D1194" s="5"/>
      <c r="E1194" s="68" t="s">
        <v>12551</v>
      </c>
      <c r="F1194" s="69">
        <f ca="1">SUM(Table360[MONTO TOTAL ESTIMADO])</f>
        <v>1000</v>
      </c>
      <c r="G1194" s="5"/>
      <c r="H1194" s="5" t="str">
        <f>C1186</f>
        <v>Bienes</v>
      </c>
      <c r="I1194" s="5" t="str">
        <f>E1186</f>
        <v>Sí</v>
      </c>
      <c r="J1194" s="5" t="str">
        <f>D1186</f>
        <v>Compras por debajo del Umbral</v>
      </c>
    </row>
    <row r="1195" spans="1:10" ht="14.1" customHeight="1" thickBot="1" x14ac:dyDescent="0.3"/>
    <row r="1196" spans="1:10" ht="33.75" customHeight="1" thickBot="1" x14ac:dyDescent="0.25">
      <c r="A1196" s="59" t="s">
        <v>16383</v>
      </c>
      <c r="B1196" s="59" t="s">
        <v>161</v>
      </c>
      <c r="C1196" s="59" t="s">
        <v>11725</v>
      </c>
      <c r="D1196" s="59" t="s">
        <v>14379</v>
      </c>
      <c r="E1196" s="59" t="s">
        <v>10963</v>
      </c>
      <c r="F1196" s="59" t="s">
        <v>11096</v>
      </c>
      <c r="G1196" s="5"/>
      <c r="H1196" s="5"/>
      <c r="I1196" s="5"/>
      <c r="J1196" s="5"/>
    </row>
    <row r="1197" spans="1:10" ht="13.5" customHeight="1" thickBot="1" x14ac:dyDescent="0.25">
      <c r="A1197" s="61" t="s">
        <v>18858</v>
      </c>
      <c r="B1197" s="61" t="s">
        <v>18859</v>
      </c>
      <c r="C1197" s="61" t="s">
        <v>17798</v>
      </c>
      <c r="D1197" s="61" t="s">
        <v>10172</v>
      </c>
      <c r="E1197" s="61" t="s">
        <v>8855</v>
      </c>
      <c r="F1197" s="61"/>
      <c r="G1197" s="5"/>
      <c r="H1197" s="5"/>
      <c r="I1197" s="5"/>
      <c r="J1197" s="5"/>
    </row>
    <row r="1198" spans="1:10" ht="14.1" customHeight="1" thickBot="1" x14ac:dyDescent="0.25">
      <c r="A1198" s="78" t="s">
        <v>14829</v>
      </c>
      <c r="B1198" s="62" t="s">
        <v>8529</v>
      </c>
      <c r="C1198" s="71">
        <v>45108</v>
      </c>
      <c r="D1198" s="78" t="s">
        <v>9386</v>
      </c>
      <c r="E1198" s="62" t="s">
        <v>13094</v>
      </c>
      <c r="F1198" s="61" t="s">
        <v>3080</v>
      </c>
      <c r="G1198" s="5"/>
      <c r="H1198" s="5"/>
      <c r="I1198" s="5"/>
      <c r="J1198" s="5"/>
    </row>
    <row r="1199" spans="1:10" ht="14.1" customHeight="1" thickBot="1" x14ac:dyDescent="0.25">
      <c r="A1199" s="79"/>
      <c r="B1199" s="62" t="s">
        <v>1786</v>
      </c>
      <c r="C1199" s="60">
        <f>IF(C1198="","",IF(AND(MONTH(C1198)&gt;=1,MONTH(C1198)&lt;=3),1,IF(AND(MONTH(C1198)&gt;=4,MONTH(C1198)&lt;=6),2,IF(AND(MONTH(C1198)&gt;=7,MONTH(C1198)&lt;=9),3,4))))</f>
        <v>3</v>
      </c>
      <c r="D1199" s="79"/>
      <c r="E1199" s="62" t="s">
        <v>2417</v>
      </c>
      <c r="F1199" s="61" t="s">
        <v>11113</v>
      </c>
      <c r="G1199" s="5"/>
      <c r="H1199" s="5"/>
      <c r="I1199" s="5"/>
      <c r="J1199" s="5"/>
    </row>
    <row r="1200" spans="1:10" ht="14.1" customHeight="1" thickBot="1" x14ac:dyDescent="0.25">
      <c r="A1200" s="79"/>
      <c r="B1200" s="62" t="s">
        <v>12943</v>
      </c>
      <c r="C1200" s="71">
        <v>45199</v>
      </c>
      <c r="D1200" s="79"/>
      <c r="E1200" s="62" t="s">
        <v>3073</v>
      </c>
      <c r="F1200" s="61" t="s">
        <v>11113</v>
      </c>
      <c r="G1200" s="5"/>
      <c r="H1200" s="5"/>
      <c r="I1200" s="5"/>
      <c r="J1200" s="5"/>
    </row>
    <row r="1201" spans="1:10" ht="14.1" customHeight="1" thickBot="1" x14ac:dyDescent="0.25">
      <c r="A1201" s="79"/>
      <c r="B1201" s="62" t="s">
        <v>1786</v>
      </c>
      <c r="C1201" s="60">
        <f>IF(C1200="","",IF(AND(MONTH(C1200)&gt;=1,MONTH(C1200)&lt;=3),1,IF(AND(MONTH(C1200)&gt;=4,MONTH(C1200)&lt;=6),2,IF(AND(MONTH(C1200)&gt;=7,MONTH(C1200)&lt;=9),3,4))))</f>
        <v>3</v>
      </c>
      <c r="D1201" s="79"/>
      <c r="E1201" s="62" t="s">
        <v>13193</v>
      </c>
      <c r="F1201" s="61" t="s">
        <v>11113</v>
      </c>
      <c r="G1201" s="5"/>
      <c r="H1201" s="5"/>
      <c r="I1201" s="5"/>
      <c r="J1201" s="5"/>
    </row>
    <row r="1202" spans="1:10" ht="14.1" customHeight="1" thickBot="1" x14ac:dyDescent="0.25">
      <c r="A1202" s="5"/>
      <c r="B1202" s="5"/>
      <c r="C1202" s="5"/>
      <c r="D1202" s="5"/>
      <c r="E1202" s="5"/>
      <c r="F1202" s="5"/>
      <c r="G1202" s="5"/>
      <c r="H1202" s="5"/>
      <c r="I1202" s="5"/>
      <c r="J1202" s="5"/>
    </row>
    <row r="1203" spans="1:10" ht="14.1" customHeight="1" thickBot="1" x14ac:dyDescent="0.25">
      <c r="A1203" s="67" t="s">
        <v>15736</v>
      </c>
      <c r="B1203" s="67" t="s">
        <v>16147</v>
      </c>
      <c r="C1203" s="67" t="s">
        <v>15642</v>
      </c>
      <c r="D1203" s="67" t="s">
        <v>15252</v>
      </c>
      <c r="E1203" s="67" t="s">
        <v>6933</v>
      </c>
      <c r="F1203" s="67" t="s">
        <v>15281</v>
      </c>
      <c r="G1203" s="5"/>
      <c r="H1203" s="5"/>
      <c r="I1203" s="5"/>
      <c r="J1203" s="5"/>
    </row>
    <row r="1204" spans="1:10" ht="13.5" customHeight="1" x14ac:dyDescent="0.2">
      <c r="A1204" s="73">
        <v>54111601</v>
      </c>
      <c r="B1204" s="64" t="str">
        <f ca="1">IFERROR(INDEX(UNSPSCDes,MATCH(INDIRECT(ADDRESS(ROW(),COLUMN()-1,4)),UNSPSCCode,0)),"")</f>
        <v>Relojes de pared</v>
      </c>
      <c r="C1204" s="63" t="s">
        <v>1449</v>
      </c>
      <c r="D1204" s="63">
        <v>1</v>
      </c>
      <c r="E1204" s="66">
        <v>1000</v>
      </c>
      <c r="F1204" s="65">
        <f ca="1">INDIRECT(ADDRESS(ROW(),COLUMN()-2,4))*INDIRECT(ADDRESS(ROW(),COLUMN()-1,4))</f>
        <v>1000</v>
      </c>
      <c r="G1204" s="5"/>
      <c r="H1204" s="5"/>
      <c r="I1204" s="5"/>
      <c r="J1204" s="5"/>
    </row>
    <row r="1205" spans="1:10" ht="14.1" customHeight="1" x14ac:dyDescent="0.2">
      <c r="A1205" s="5"/>
      <c r="B1205" s="5"/>
      <c r="C1205" s="5"/>
      <c r="D1205" s="5"/>
      <c r="E1205" s="68" t="s">
        <v>12551</v>
      </c>
      <c r="F1205" s="69">
        <f ca="1">SUM(Table361[MONTO TOTAL ESTIMADO])</f>
        <v>1000</v>
      </c>
      <c r="G1205" s="5"/>
      <c r="H1205" s="5" t="str">
        <f>C1197</f>
        <v>Bienes</v>
      </c>
      <c r="I1205" s="5" t="str">
        <f>E1197</f>
        <v>Sí</v>
      </c>
      <c r="J1205" s="5" t="str">
        <f>D1197</f>
        <v>Compras por debajo del Umbral</v>
      </c>
    </row>
    <row r="1206" spans="1:10" ht="14.1" customHeight="1" thickBot="1" x14ac:dyDescent="0.3"/>
    <row r="1207" spans="1:10" ht="33.75" customHeight="1" thickBot="1" x14ac:dyDescent="0.25">
      <c r="A1207" s="59" t="s">
        <v>16383</v>
      </c>
      <c r="B1207" s="59" t="s">
        <v>161</v>
      </c>
      <c r="C1207" s="59" t="s">
        <v>11725</v>
      </c>
      <c r="D1207" s="59" t="s">
        <v>14379</v>
      </c>
      <c r="E1207" s="59" t="s">
        <v>10963</v>
      </c>
      <c r="F1207" s="59" t="s">
        <v>11096</v>
      </c>
      <c r="G1207" s="5"/>
      <c r="H1207" s="5"/>
      <c r="I1207" s="5"/>
      <c r="J1207" s="5"/>
    </row>
    <row r="1208" spans="1:10" ht="13.5" customHeight="1" thickBot="1" x14ac:dyDescent="0.25">
      <c r="A1208" s="61" t="s">
        <v>18860</v>
      </c>
      <c r="B1208" s="61" t="s">
        <v>18861</v>
      </c>
      <c r="C1208" s="61" t="s">
        <v>17798</v>
      </c>
      <c r="D1208" s="61" t="s">
        <v>10172</v>
      </c>
      <c r="E1208" s="61" t="s">
        <v>8855</v>
      </c>
      <c r="F1208" s="61"/>
      <c r="G1208" s="5"/>
      <c r="H1208" s="5"/>
      <c r="I1208" s="5"/>
      <c r="J1208" s="5"/>
    </row>
    <row r="1209" spans="1:10" ht="14.1" customHeight="1" thickBot="1" x14ac:dyDescent="0.25">
      <c r="A1209" s="78" t="s">
        <v>14829</v>
      </c>
      <c r="B1209" s="62" t="s">
        <v>8529</v>
      </c>
      <c r="C1209" s="71">
        <v>44927</v>
      </c>
      <c r="D1209" s="78" t="s">
        <v>9386</v>
      </c>
      <c r="E1209" s="62" t="s">
        <v>13094</v>
      </c>
      <c r="F1209" s="61" t="s">
        <v>3080</v>
      </c>
      <c r="G1209" s="5"/>
      <c r="H1209" s="5"/>
      <c r="I1209" s="5"/>
      <c r="J1209" s="5"/>
    </row>
    <row r="1210" spans="1:10" ht="14.1" customHeight="1" thickBot="1" x14ac:dyDescent="0.25">
      <c r="A1210" s="79"/>
      <c r="B1210" s="62" t="s">
        <v>1786</v>
      </c>
      <c r="C1210" s="60">
        <f>IF(C1209="","",IF(AND(MONTH(C1209)&gt;=1,MONTH(C1209)&lt;=3),1,IF(AND(MONTH(C1209)&gt;=4,MONTH(C1209)&lt;=6),2,IF(AND(MONTH(C1209)&gt;=7,MONTH(C1209)&lt;=9),3,4))))</f>
        <v>1</v>
      </c>
      <c r="D1210" s="79"/>
      <c r="E1210" s="62" t="s">
        <v>2417</v>
      </c>
      <c r="F1210" s="61" t="s">
        <v>11113</v>
      </c>
      <c r="G1210" s="5"/>
      <c r="H1210" s="5"/>
      <c r="I1210" s="5"/>
      <c r="J1210" s="5"/>
    </row>
    <row r="1211" spans="1:10" ht="14.1" customHeight="1" thickBot="1" x14ac:dyDescent="0.25">
      <c r="A1211" s="79"/>
      <c r="B1211" s="62" t="s">
        <v>12943</v>
      </c>
      <c r="C1211" s="71">
        <v>45016</v>
      </c>
      <c r="D1211" s="79"/>
      <c r="E1211" s="62" t="s">
        <v>3073</v>
      </c>
      <c r="F1211" s="61" t="s">
        <v>11113</v>
      </c>
      <c r="G1211" s="5"/>
      <c r="H1211" s="5"/>
      <c r="I1211" s="5"/>
      <c r="J1211" s="5"/>
    </row>
    <row r="1212" spans="1:10" ht="14.1" customHeight="1" thickBot="1" x14ac:dyDescent="0.25">
      <c r="A1212" s="79"/>
      <c r="B1212" s="62" t="s">
        <v>1786</v>
      </c>
      <c r="C1212" s="60">
        <f>IF(C1211="","",IF(AND(MONTH(C1211)&gt;=1,MONTH(C1211)&lt;=3),1,IF(AND(MONTH(C1211)&gt;=4,MONTH(C1211)&lt;=6),2,IF(AND(MONTH(C1211)&gt;=7,MONTH(C1211)&lt;=9),3,4))))</f>
        <v>1</v>
      </c>
      <c r="D1212" s="79"/>
      <c r="E1212" s="62" t="s">
        <v>13193</v>
      </c>
      <c r="F1212" s="61" t="s">
        <v>11113</v>
      </c>
      <c r="G1212" s="5"/>
      <c r="H1212" s="5"/>
      <c r="I1212" s="5"/>
      <c r="J1212" s="5"/>
    </row>
    <row r="1213" spans="1:10" ht="14.1" customHeight="1" thickBot="1" x14ac:dyDescent="0.25">
      <c r="A1213" s="5"/>
      <c r="B1213" s="5"/>
      <c r="C1213" s="5"/>
      <c r="D1213" s="5"/>
      <c r="E1213" s="5"/>
      <c r="F1213" s="5"/>
      <c r="G1213" s="5"/>
      <c r="H1213" s="5"/>
      <c r="I1213" s="5"/>
      <c r="J1213" s="5"/>
    </row>
    <row r="1214" spans="1:10" ht="14.1" customHeight="1" thickBot="1" x14ac:dyDescent="0.25">
      <c r="A1214" s="67" t="s">
        <v>15736</v>
      </c>
      <c r="B1214" s="67" t="s">
        <v>16147</v>
      </c>
      <c r="C1214" s="67" t="s">
        <v>15642</v>
      </c>
      <c r="D1214" s="67" t="s">
        <v>15252</v>
      </c>
      <c r="E1214" s="67" t="s">
        <v>6933</v>
      </c>
      <c r="F1214" s="67" t="s">
        <v>15281</v>
      </c>
      <c r="G1214" s="5"/>
      <c r="H1214" s="5"/>
      <c r="I1214" s="5"/>
      <c r="J1214" s="5"/>
    </row>
    <row r="1215" spans="1:10" ht="14.1" customHeight="1" x14ac:dyDescent="0.2">
      <c r="A1215" s="73">
        <v>52161509</v>
      </c>
      <c r="B1215" s="64" t="str">
        <f ca="1">IFERROR(INDEX(UNSPSCDes,MATCH(INDIRECT(ADDRESS(ROW(),COLUMN()-1,4)),UNSPSCCode,0)),"")</f>
        <v>Sistemas de estéreo portátiles</v>
      </c>
      <c r="C1215" s="63" t="s">
        <v>1449</v>
      </c>
      <c r="D1215" s="63">
        <v>7</v>
      </c>
      <c r="E1215" s="66">
        <v>18000</v>
      </c>
      <c r="F1215" s="65">
        <f ca="1">INDIRECT(ADDRESS(ROW(),COLUMN()-2,4))*INDIRECT(ADDRESS(ROW(),COLUMN()-1,4))</f>
        <v>126000</v>
      </c>
      <c r="G1215" s="5"/>
      <c r="H1215" s="5"/>
      <c r="I1215" s="5"/>
      <c r="J1215" s="5"/>
    </row>
    <row r="1216" spans="1:10" ht="13.5" customHeight="1" x14ac:dyDescent="0.2">
      <c r="A1216" s="73">
        <v>52161520</v>
      </c>
      <c r="B1216" s="64" t="str">
        <f ca="1">IFERROR(INDEX(UNSPSCDes,MATCH(INDIRECT(ADDRESS(ROW(),COLUMN()-1,4)),UNSPSCCode,0)),"")</f>
        <v>Micrófonos</v>
      </c>
      <c r="C1216" s="63" t="s">
        <v>1449</v>
      </c>
      <c r="D1216" s="63">
        <v>16</v>
      </c>
      <c r="E1216" s="66">
        <v>2250</v>
      </c>
      <c r="F1216" s="65">
        <f ca="1">INDIRECT(ADDRESS(ROW(),COLUMN()-2,4))*INDIRECT(ADDRESS(ROW(),COLUMN()-1,4))</f>
        <v>36000</v>
      </c>
      <c r="G1216" s="5"/>
      <c r="H1216" s="5"/>
      <c r="I1216" s="5"/>
      <c r="J1216" s="5"/>
    </row>
    <row r="1217" spans="1:10" ht="13.5" customHeight="1" x14ac:dyDescent="0.2">
      <c r="A1217" s="73">
        <v>45111609</v>
      </c>
      <c r="B1217" s="64" t="str">
        <f ca="1">IFERROR(INDEX(UNSPSCDes,MATCH(INDIRECT(ADDRESS(ROW(),COLUMN()-1,4)),UNSPSCCode,0)),"")</f>
        <v>Proyectores multimedia</v>
      </c>
      <c r="C1217" s="63" t="s">
        <v>1449</v>
      </c>
      <c r="D1217" s="63">
        <v>11</v>
      </c>
      <c r="E1217" s="66">
        <v>22500</v>
      </c>
      <c r="F1217" s="65">
        <f ca="1">INDIRECT(ADDRESS(ROW(),COLUMN()-2,4))*INDIRECT(ADDRESS(ROW(),COLUMN()-1,4))</f>
        <v>247500</v>
      </c>
      <c r="G1217" s="5"/>
      <c r="H1217" s="5"/>
      <c r="I1217" s="5"/>
      <c r="J1217" s="5"/>
    </row>
    <row r="1218" spans="1:10" ht="14.1" customHeight="1" x14ac:dyDescent="0.2">
      <c r="A1218" s="5"/>
      <c r="B1218" s="5"/>
      <c r="C1218" s="5"/>
      <c r="D1218" s="5"/>
      <c r="E1218" s="68" t="s">
        <v>12551</v>
      </c>
      <c r="F1218" s="69">
        <f ca="1">SUM(Table362[MONTO TOTAL ESTIMADO])</f>
        <v>409500</v>
      </c>
      <c r="G1218" s="5"/>
      <c r="H1218" s="5" t="str">
        <f>C1208</f>
        <v>Bienes</v>
      </c>
      <c r="I1218" s="5" t="str">
        <f>E1208</f>
        <v>Sí</v>
      </c>
      <c r="J1218" s="5" t="str">
        <f>D1208</f>
        <v>Compras por debajo del Umbral</v>
      </c>
    </row>
    <row r="1219" spans="1:10" ht="14.1" customHeight="1" thickBot="1" x14ac:dyDescent="0.3"/>
    <row r="1220" spans="1:10" ht="33.75" customHeight="1" thickBot="1" x14ac:dyDescent="0.25">
      <c r="A1220" s="59" t="s">
        <v>16383</v>
      </c>
      <c r="B1220" s="59" t="s">
        <v>161</v>
      </c>
      <c r="C1220" s="59" t="s">
        <v>11725</v>
      </c>
      <c r="D1220" s="59" t="s">
        <v>14379</v>
      </c>
      <c r="E1220" s="59" t="s">
        <v>10963</v>
      </c>
      <c r="F1220" s="59" t="s">
        <v>11096</v>
      </c>
      <c r="G1220" s="5"/>
      <c r="H1220" s="5"/>
      <c r="I1220" s="5"/>
      <c r="J1220" s="5"/>
    </row>
    <row r="1221" spans="1:10" ht="13.5" customHeight="1" thickBot="1" x14ac:dyDescent="0.25">
      <c r="A1221" s="61" t="s">
        <v>18860</v>
      </c>
      <c r="B1221" s="61" t="s">
        <v>18861</v>
      </c>
      <c r="C1221" s="61" t="s">
        <v>17798</v>
      </c>
      <c r="D1221" s="61" t="s">
        <v>10172</v>
      </c>
      <c r="E1221" s="61" t="s">
        <v>8855</v>
      </c>
      <c r="F1221" s="61"/>
      <c r="G1221" s="5"/>
      <c r="H1221" s="5"/>
      <c r="I1221" s="5"/>
      <c r="J1221" s="5"/>
    </row>
    <row r="1222" spans="1:10" ht="14.1" customHeight="1" thickBot="1" x14ac:dyDescent="0.25">
      <c r="A1222" s="78" t="s">
        <v>14829</v>
      </c>
      <c r="B1222" s="62" t="s">
        <v>8529</v>
      </c>
      <c r="C1222" s="71">
        <v>45017</v>
      </c>
      <c r="D1222" s="78" t="s">
        <v>9386</v>
      </c>
      <c r="E1222" s="62" t="s">
        <v>13094</v>
      </c>
      <c r="F1222" s="61" t="s">
        <v>3080</v>
      </c>
      <c r="G1222" s="5"/>
      <c r="H1222" s="5"/>
      <c r="I1222" s="5"/>
      <c r="J1222" s="5"/>
    </row>
    <row r="1223" spans="1:10" ht="14.1" customHeight="1" thickBot="1" x14ac:dyDescent="0.25">
      <c r="A1223" s="79"/>
      <c r="B1223" s="62" t="s">
        <v>1786</v>
      </c>
      <c r="C1223" s="60">
        <f>IF(C1222="","",IF(AND(MONTH(C1222)&gt;=1,MONTH(C1222)&lt;=3),1,IF(AND(MONTH(C1222)&gt;=4,MONTH(C1222)&lt;=6),2,IF(AND(MONTH(C1222)&gt;=7,MONTH(C1222)&lt;=9),3,4))))</f>
        <v>2</v>
      </c>
      <c r="D1223" s="79"/>
      <c r="E1223" s="62" t="s">
        <v>2417</v>
      </c>
      <c r="F1223" s="61" t="s">
        <v>11113</v>
      </c>
      <c r="G1223" s="5"/>
      <c r="H1223" s="5"/>
      <c r="I1223" s="5"/>
      <c r="J1223" s="5"/>
    </row>
    <row r="1224" spans="1:10" ht="14.1" customHeight="1" thickBot="1" x14ac:dyDescent="0.25">
      <c r="A1224" s="79"/>
      <c r="B1224" s="62" t="s">
        <v>12943</v>
      </c>
      <c r="C1224" s="71">
        <v>45107</v>
      </c>
      <c r="D1224" s="79"/>
      <c r="E1224" s="62" t="s">
        <v>3073</v>
      </c>
      <c r="F1224" s="61" t="s">
        <v>11113</v>
      </c>
      <c r="G1224" s="5"/>
      <c r="H1224" s="5"/>
      <c r="I1224" s="5"/>
      <c r="J1224" s="5"/>
    </row>
    <row r="1225" spans="1:10" ht="14.1" customHeight="1" thickBot="1" x14ac:dyDescent="0.25">
      <c r="A1225" s="79"/>
      <c r="B1225" s="62" t="s">
        <v>1786</v>
      </c>
      <c r="C1225" s="60">
        <f>IF(C1224="","",IF(AND(MONTH(C1224)&gt;=1,MONTH(C1224)&lt;=3),1,IF(AND(MONTH(C1224)&gt;=4,MONTH(C1224)&lt;=6),2,IF(AND(MONTH(C1224)&gt;=7,MONTH(C1224)&lt;=9),3,4))))</f>
        <v>2</v>
      </c>
      <c r="D1225" s="79"/>
      <c r="E1225" s="62" t="s">
        <v>13193</v>
      </c>
      <c r="F1225" s="61" t="s">
        <v>11113</v>
      </c>
      <c r="G1225" s="5"/>
      <c r="H1225" s="5"/>
      <c r="I1225" s="5"/>
      <c r="J1225" s="5"/>
    </row>
    <row r="1226" spans="1:10" ht="14.1" customHeight="1" thickBot="1" x14ac:dyDescent="0.25">
      <c r="A1226" s="5"/>
      <c r="B1226" s="5"/>
      <c r="C1226" s="5"/>
      <c r="D1226" s="5"/>
      <c r="E1226" s="5"/>
      <c r="F1226" s="5"/>
      <c r="G1226" s="5"/>
      <c r="H1226" s="5"/>
      <c r="I1226" s="5"/>
      <c r="J1226" s="5"/>
    </row>
    <row r="1227" spans="1:10" ht="14.1" customHeight="1" thickBot="1" x14ac:dyDescent="0.25">
      <c r="A1227" s="67" t="s">
        <v>15736</v>
      </c>
      <c r="B1227" s="67" t="s">
        <v>16147</v>
      </c>
      <c r="C1227" s="67" t="s">
        <v>15642</v>
      </c>
      <c r="D1227" s="67" t="s">
        <v>15252</v>
      </c>
      <c r="E1227" s="67" t="s">
        <v>6933</v>
      </c>
      <c r="F1227" s="67" t="s">
        <v>15281</v>
      </c>
      <c r="G1227" s="5"/>
      <c r="H1227" s="5"/>
      <c r="I1227" s="5"/>
      <c r="J1227" s="5"/>
    </row>
    <row r="1228" spans="1:10" ht="13.5" customHeight="1" x14ac:dyDescent="0.2">
      <c r="A1228" s="73">
        <v>52161520</v>
      </c>
      <c r="B1228" s="64" t="str">
        <f ca="1">IFERROR(INDEX(UNSPSCDes,MATCH(INDIRECT(ADDRESS(ROW(),COLUMN()-1,4)),UNSPSCCode,0)),"")</f>
        <v>Micrófonos</v>
      </c>
      <c r="C1228" s="63" t="s">
        <v>1449</v>
      </c>
      <c r="D1228" s="63">
        <v>4</v>
      </c>
      <c r="E1228" s="66">
        <v>2250</v>
      </c>
      <c r="F1228" s="65">
        <f ca="1">INDIRECT(ADDRESS(ROW(),COLUMN()-2,4))*INDIRECT(ADDRESS(ROW(),COLUMN()-1,4))</f>
        <v>9000</v>
      </c>
      <c r="G1228" s="5"/>
      <c r="H1228" s="5"/>
      <c r="I1228" s="5"/>
      <c r="J1228" s="5"/>
    </row>
    <row r="1229" spans="1:10" ht="13.5" customHeight="1" x14ac:dyDescent="0.2">
      <c r="A1229" s="73">
        <v>45111609</v>
      </c>
      <c r="B1229" s="64" t="str">
        <f ca="1">IFERROR(INDEX(UNSPSCDes,MATCH(INDIRECT(ADDRESS(ROW(),COLUMN()-1,4)),UNSPSCCode,0)),"")</f>
        <v>Proyectores multimedia</v>
      </c>
      <c r="C1229" s="63" t="s">
        <v>1449</v>
      </c>
      <c r="D1229" s="63">
        <v>4</v>
      </c>
      <c r="E1229" s="66">
        <v>22500</v>
      </c>
      <c r="F1229" s="65">
        <f ca="1">INDIRECT(ADDRESS(ROW(),COLUMN()-2,4))*INDIRECT(ADDRESS(ROW(),COLUMN()-1,4))</f>
        <v>90000</v>
      </c>
      <c r="G1229" s="5"/>
      <c r="H1229" s="5"/>
      <c r="I1229" s="5"/>
      <c r="J1229" s="5"/>
    </row>
    <row r="1230" spans="1:10" ht="14.1" customHeight="1" x14ac:dyDescent="0.2">
      <c r="A1230" s="5"/>
      <c r="B1230" s="5"/>
      <c r="C1230" s="5"/>
      <c r="D1230" s="5"/>
      <c r="E1230" s="68" t="s">
        <v>12551</v>
      </c>
      <c r="F1230" s="69">
        <f ca="1">SUM(Table363[MONTO TOTAL ESTIMADO])</f>
        <v>99000</v>
      </c>
      <c r="G1230" s="5"/>
      <c r="H1230" s="5" t="str">
        <f>C1221</f>
        <v>Bienes</v>
      </c>
      <c r="I1230" s="5" t="str">
        <f>E1221</f>
        <v>Sí</v>
      </c>
      <c r="J1230" s="5" t="str">
        <f>D1221</f>
        <v>Compras por debajo del Umbral</v>
      </c>
    </row>
    <row r="1231" spans="1:10" ht="14.1" customHeight="1" thickBot="1" x14ac:dyDescent="0.3"/>
    <row r="1232" spans="1:10" ht="33.75" customHeight="1" thickBot="1" x14ac:dyDescent="0.25">
      <c r="A1232" s="59" t="s">
        <v>16383</v>
      </c>
      <c r="B1232" s="59" t="s">
        <v>161</v>
      </c>
      <c r="C1232" s="59" t="s">
        <v>11725</v>
      </c>
      <c r="D1232" s="59" t="s">
        <v>14379</v>
      </c>
      <c r="E1232" s="59" t="s">
        <v>10963</v>
      </c>
      <c r="F1232" s="59" t="s">
        <v>11096</v>
      </c>
      <c r="G1232" s="5"/>
      <c r="H1232" s="5"/>
      <c r="I1232" s="5"/>
      <c r="J1232" s="5"/>
    </row>
    <row r="1233" spans="1:10" ht="13.5" customHeight="1" thickBot="1" x14ac:dyDescent="0.25">
      <c r="A1233" s="61" t="s">
        <v>18860</v>
      </c>
      <c r="B1233" s="61" t="s">
        <v>18861</v>
      </c>
      <c r="C1233" s="61" t="s">
        <v>17798</v>
      </c>
      <c r="D1233" s="61" t="s">
        <v>10172</v>
      </c>
      <c r="E1233" s="61" t="s">
        <v>8855</v>
      </c>
      <c r="F1233" s="61"/>
      <c r="G1233" s="5"/>
      <c r="H1233" s="5"/>
      <c r="I1233" s="5"/>
      <c r="J1233" s="5"/>
    </row>
    <row r="1234" spans="1:10" ht="14.1" customHeight="1" thickBot="1" x14ac:dyDescent="0.25">
      <c r="A1234" s="78" t="s">
        <v>14829</v>
      </c>
      <c r="B1234" s="62" t="s">
        <v>8529</v>
      </c>
      <c r="C1234" s="71">
        <v>45108</v>
      </c>
      <c r="D1234" s="78" t="s">
        <v>9386</v>
      </c>
      <c r="E1234" s="62" t="s">
        <v>13094</v>
      </c>
      <c r="F1234" s="61" t="s">
        <v>3080</v>
      </c>
      <c r="G1234" s="5"/>
      <c r="H1234" s="5"/>
      <c r="I1234" s="5"/>
      <c r="J1234" s="5"/>
    </row>
    <row r="1235" spans="1:10" ht="14.1" customHeight="1" thickBot="1" x14ac:dyDescent="0.25">
      <c r="A1235" s="79"/>
      <c r="B1235" s="62" t="s">
        <v>1786</v>
      </c>
      <c r="C1235" s="60">
        <f>IF(C1234="","",IF(AND(MONTH(C1234)&gt;=1,MONTH(C1234)&lt;=3),1,IF(AND(MONTH(C1234)&gt;=4,MONTH(C1234)&lt;=6),2,IF(AND(MONTH(C1234)&gt;=7,MONTH(C1234)&lt;=9),3,4))))</f>
        <v>3</v>
      </c>
      <c r="D1235" s="79"/>
      <c r="E1235" s="62" t="s">
        <v>2417</v>
      </c>
      <c r="F1235" s="61" t="s">
        <v>11113</v>
      </c>
      <c r="G1235" s="5"/>
      <c r="H1235" s="5"/>
      <c r="I1235" s="5"/>
      <c r="J1235" s="5"/>
    </row>
    <row r="1236" spans="1:10" ht="14.1" customHeight="1" thickBot="1" x14ac:dyDescent="0.25">
      <c r="A1236" s="79"/>
      <c r="B1236" s="62" t="s">
        <v>12943</v>
      </c>
      <c r="C1236" s="71">
        <v>45199</v>
      </c>
      <c r="D1236" s="79"/>
      <c r="E1236" s="62" t="s">
        <v>3073</v>
      </c>
      <c r="F1236" s="61" t="s">
        <v>11113</v>
      </c>
      <c r="G1236" s="5"/>
      <c r="H1236" s="5"/>
      <c r="I1236" s="5"/>
      <c r="J1236" s="5"/>
    </row>
    <row r="1237" spans="1:10" ht="14.1" customHeight="1" thickBot="1" x14ac:dyDescent="0.25">
      <c r="A1237" s="79"/>
      <c r="B1237" s="62" t="s">
        <v>1786</v>
      </c>
      <c r="C1237" s="60">
        <f>IF(C1236="","",IF(AND(MONTH(C1236)&gt;=1,MONTH(C1236)&lt;=3),1,IF(AND(MONTH(C1236)&gt;=4,MONTH(C1236)&lt;=6),2,IF(AND(MONTH(C1236)&gt;=7,MONTH(C1236)&lt;=9),3,4))))</f>
        <v>3</v>
      </c>
      <c r="D1237" s="79"/>
      <c r="E1237" s="62" t="s">
        <v>13193</v>
      </c>
      <c r="F1237" s="61" t="s">
        <v>11113</v>
      </c>
      <c r="G1237" s="5"/>
      <c r="H1237" s="5"/>
      <c r="I1237" s="5"/>
      <c r="J1237" s="5"/>
    </row>
    <row r="1238" spans="1:10" ht="14.1" customHeight="1" thickBot="1" x14ac:dyDescent="0.25">
      <c r="A1238" s="5"/>
      <c r="B1238" s="5"/>
      <c r="C1238" s="5"/>
      <c r="D1238" s="5"/>
      <c r="E1238" s="5"/>
      <c r="F1238" s="5"/>
      <c r="G1238" s="5"/>
      <c r="H1238" s="5"/>
      <c r="I1238" s="5"/>
      <c r="J1238" s="5"/>
    </row>
    <row r="1239" spans="1:10" ht="14.1" customHeight="1" thickBot="1" x14ac:dyDescent="0.25">
      <c r="A1239" s="67" t="s">
        <v>15736</v>
      </c>
      <c r="B1239" s="67" t="s">
        <v>16147</v>
      </c>
      <c r="C1239" s="67" t="s">
        <v>15642</v>
      </c>
      <c r="D1239" s="67" t="s">
        <v>15252</v>
      </c>
      <c r="E1239" s="67" t="s">
        <v>6933</v>
      </c>
      <c r="F1239" s="67" t="s">
        <v>15281</v>
      </c>
      <c r="G1239" s="5"/>
      <c r="H1239" s="5"/>
      <c r="I1239" s="5"/>
      <c r="J1239" s="5"/>
    </row>
    <row r="1240" spans="1:10" ht="14.1" customHeight="1" x14ac:dyDescent="0.2">
      <c r="A1240" s="73">
        <v>52161509</v>
      </c>
      <c r="B1240" s="64" t="str">
        <f ca="1">IFERROR(INDEX(UNSPSCDes,MATCH(INDIRECT(ADDRESS(ROW(),COLUMN()-1,4)),UNSPSCCode,0)),"")</f>
        <v>Sistemas de estéreo portátiles</v>
      </c>
      <c r="C1240" s="63" t="s">
        <v>1449</v>
      </c>
      <c r="D1240" s="63">
        <v>4</v>
      </c>
      <c r="E1240" s="66">
        <v>18000</v>
      </c>
      <c r="F1240" s="65">
        <f ca="1">INDIRECT(ADDRESS(ROW(),COLUMN()-2,4))*INDIRECT(ADDRESS(ROW(),COLUMN()-1,4))</f>
        <v>72000</v>
      </c>
      <c r="G1240" s="5"/>
      <c r="H1240" s="5"/>
      <c r="I1240" s="5"/>
      <c r="J1240" s="5"/>
    </row>
    <row r="1241" spans="1:10" ht="13.5" customHeight="1" x14ac:dyDescent="0.2">
      <c r="A1241" s="73">
        <v>52161520</v>
      </c>
      <c r="B1241" s="64" t="str">
        <f ca="1">IFERROR(INDEX(UNSPSCDes,MATCH(INDIRECT(ADDRESS(ROW(),COLUMN()-1,4)),UNSPSCCode,0)),"")</f>
        <v>Micrófonos</v>
      </c>
      <c r="C1241" s="63" t="s">
        <v>1449</v>
      </c>
      <c r="D1241" s="63">
        <v>5</v>
      </c>
      <c r="E1241" s="66">
        <v>2250</v>
      </c>
      <c r="F1241" s="65">
        <f ca="1">INDIRECT(ADDRESS(ROW(),COLUMN()-2,4))*INDIRECT(ADDRESS(ROW(),COLUMN()-1,4))</f>
        <v>11250</v>
      </c>
      <c r="G1241" s="5"/>
      <c r="H1241" s="5"/>
      <c r="I1241" s="5"/>
      <c r="J1241" s="5"/>
    </row>
    <row r="1242" spans="1:10" ht="13.5" customHeight="1" x14ac:dyDescent="0.2">
      <c r="A1242" s="73">
        <v>45111609</v>
      </c>
      <c r="B1242" s="64" t="str">
        <f ca="1">IFERROR(INDEX(UNSPSCDes,MATCH(INDIRECT(ADDRESS(ROW(),COLUMN()-1,4)),UNSPSCCode,0)),"")</f>
        <v>Proyectores multimedia</v>
      </c>
      <c r="C1242" s="63" t="s">
        <v>1449</v>
      </c>
      <c r="D1242" s="63">
        <v>4</v>
      </c>
      <c r="E1242" s="66">
        <v>22500</v>
      </c>
      <c r="F1242" s="65">
        <f ca="1">INDIRECT(ADDRESS(ROW(),COLUMN()-2,4))*INDIRECT(ADDRESS(ROW(),COLUMN()-1,4))</f>
        <v>90000</v>
      </c>
      <c r="G1242" s="5"/>
      <c r="H1242" s="5"/>
      <c r="I1242" s="5"/>
      <c r="J1242" s="5"/>
    </row>
    <row r="1243" spans="1:10" ht="14.1" customHeight="1" x14ac:dyDescent="0.2">
      <c r="A1243" s="5"/>
      <c r="B1243" s="5"/>
      <c r="C1243" s="5"/>
      <c r="D1243" s="5"/>
      <c r="E1243" s="68" t="s">
        <v>12551</v>
      </c>
      <c r="F1243" s="69">
        <f ca="1">SUM(Table364[MONTO TOTAL ESTIMADO])</f>
        <v>173250</v>
      </c>
      <c r="G1243" s="5"/>
      <c r="H1243" s="5" t="str">
        <f>C1233</f>
        <v>Bienes</v>
      </c>
      <c r="I1243" s="5" t="str">
        <f>E1233</f>
        <v>Sí</v>
      </c>
      <c r="J1243" s="5" t="str">
        <f>D1233</f>
        <v>Compras por debajo del Umbral</v>
      </c>
    </row>
    <row r="1244" spans="1:10" ht="14.1" customHeight="1" thickBot="1" x14ac:dyDescent="0.3"/>
    <row r="1245" spans="1:10" ht="33.75" customHeight="1" thickBot="1" x14ac:dyDescent="0.25">
      <c r="A1245" s="59" t="s">
        <v>16383</v>
      </c>
      <c r="B1245" s="59" t="s">
        <v>161</v>
      </c>
      <c r="C1245" s="59" t="s">
        <v>11725</v>
      </c>
      <c r="D1245" s="59" t="s">
        <v>14379</v>
      </c>
      <c r="E1245" s="59" t="s">
        <v>10963</v>
      </c>
      <c r="F1245" s="59" t="s">
        <v>11096</v>
      </c>
      <c r="G1245" s="5"/>
      <c r="H1245" s="5"/>
      <c r="I1245" s="5"/>
      <c r="J1245" s="5"/>
    </row>
    <row r="1246" spans="1:10" ht="13.5" customHeight="1" thickBot="1" x14ac:dyDescent="0.25">
      <c r="A1246" s="61" t="s">
        <v>18862</v>
      </c>
      <c r="B1246" s="61" t="s">
        <v>18863</v>
      </c>
      <c r="C1246" s="61" t="s">
        <v>17798</v>
      </c>
      <c r="D1246" s="61" t="s">
        <v>10172</v>
      </c>
      <c r="E1246" s="61" t="s">
        <v>8855</v>
      </c>
      <c r="F1246" s="61"/>
      <c r="G1246" s="5"/>
      <c r="H1246" s="5"/>
      <c r="I1246" s="5"/>
      <c r="J1246" s="5"/>
    </row>
    <row r="1247" spans="1:10" ht="14.1" customHeight="1" thickBot="1" x14ac:dyDescent="0.25">
      <c r="A1247" s="78" t="s">
        <v>14829</v>
      </c>
      <c r="B1247" s="62" t="s">
        <v>8529</v>
      </c>
      <c r="C1247" s="71">
        <v>44927</v>
      </c>
      <c r="D1247" s="78" t="s">
        <v>9386</v>
      </c>
      <c r="E1247" s="62" t="s">
        <v>13094</v>
      </c>
      <c r="F1247" s="61" t="s">
        <v>3080</v>
      </c>
      <c r="G1247" s="5"/>
      <c r="H1247" s="5"/>
      <c r="I1247" s="5"/>
      <c r="J1247" s="5"/>
    </row>
    <row r="1248" spans="1:10" ht="14.1" customHeight="1" thickBot="1" x14ac:dyDescent="0.25">
      <c r="A1248" s="79"/>
      <c r="B1248" s="62" t="s">
        <v>1786</v>
      </c>
      <c r="C1248" s="60">
        <f>IF(C1247="","",IF(AND(MONTH(C1247)&gt;=1,MONTH(C1247)&lt;=3),1,IF(AND(MONTH(C1247)&gt;=4,MONTH(C1247)&lt;=6),2,IF(AND(MONTH(C1247)&gt;=7,MONTH(C1247)&lt;=9),3,4))))</f>
        <v>1</v>
      </c>
      <c r="D1248" s="79"/>
      <c r="E1248" s="62" t="s">
        <v>2417</v>
      </c>
      <c r="F1248" s="61" t="s">
        <v>11113</v>
      </c>
      <c r="G1248" s="5"/>
      <c r="H1248" s="5"/>
      <c r="I1248" s="5"/>
      <c r="J1248" s="5"/>
    </row>
    <row r="1249" spans="1:10" ht="14.1" customHeight="1" thickBot="1" x14ac:dyDescent="0.25">
      <c r="A1249" s="79"/>
      <c r="B1249" s="62" t="s">
        <v>12943</v>
      </c>
      <c r="C1249" s="71">
        <v>45016</v>
      </c>
      <c r="D1249" s="79"/>
      <c r="E1249" s="62" t="s">
        <v>3073</v>
      </c>
      <c r="F1249" s="61" t="s">
        <v>11113</v>
      </c>
      <c r="G1249" s="5"/>
      <c r="H1249" s="5"/>
      <c r="I1249" s="5"/>
      <c r="J1249" s="5"/>
    </row>
    <row r="1250" spans="1:10" ht="14.1" customHeight="1" thickBot="1" x14ac:dyDescent="0.25">
      <c r="A1250" s="79"/>
      <c r="B1250" s="62" t="s">
        <v>1786</v>
      </c>
      <c r="C1250" s="60">
        <f>IF(C1249="","",IF(AND(MONTH(C1249)&gt;=1,MONTH(C1249)&lt;=3),1,IF(AND(MONTH(C1249)&gt;=4,MONTH(C1249)&lt;=6),2,IF(AND(MONTH(C1249)&gt;=7,MONTH(C1249)&lt;=9),3,4))))</f>
        <v>1</v>
      </c>
      <c r="D1250" s="79"/>
      <c r="E1250" s="62" t="s">
        <v>13193</v>
      </c>
      <c r="F1250" s="61" t="s">
        <v>11113</v>
      </c>
      <c r="G1250" s="5"/>
      <c r="H1250" s="5"/>
      <c r="I1250" s="5"/>
      <c r="J1250" s="5"/>
    </row>
    <row r="1251" spans="1:10" ht="14.1" customHeight="1" thickBot="1" x14ac:dyDescent="0.25">
      <c r="A1251" s="5"/>
      <c r="B1251" s="5"/>
      <c r="C1251" s="5"/>
      <c r="D1251" s="5"/>
      <c r="E1251" s="5"/>
      <c r="F1251" s="5"/>
      <c r="G1251" s="5"/>
      <c r="H1251" s="5"/>
      <c r="I1251" s="5"/>
      <c r="J1251" s="5"/>
    </row>
    <row r="1252" spans="1:10" ht="14.1" customHeight="1" thickBot="1" x14ac:dyDescent="0.25">
      <c r="A1252" s="67" t="s">
        <v>15736</v>
      </c>
      <c r="B1252" s="67" t="s">
        <v>16147</v>
      </c>
      <c r="C1252" s="67" t="s">
        <v>15642</v>
      </c>
      <c r="D1252" s="67" t="s">
        <v>15252</v>
      </c>
      <c r="E1252" s="67" t="s">
        <v>6933</v>
      </c>
      <c r="F1252" s="67" t="s">
        <v>15281</v>
      </c>
      <c r="G1252" s="5"/>
      <c r="H1252" s="5"/>
      <c r="I1252" s="5"/>
      <c r="J1252" s="5"/>
    </row>
    <row r="1253" spans="1:10" ht="14.1" customHeight="1" x14ac:dyDescent="0.2">
      <c r="A1253" s="73">
        <v>45121504</v>
      </c>
      <c r="B1253" s="64" t="str">
        <f ca="1">IFERROR(INDEX(UNSPSCDes,MATCH(INDIRECT(ADDRESS(ROW(),COLUMN()-1,4)),UNSPSCCode,0)),"")</f>
        <v>Cámaras digitales</v>
      </c>
      <c r="C1253" s="63" t="s">
        <v>1449</v>
      </c>
      <c r="D1253" s="63">
        <v>9</v>
      </c>
      <c r="E1253" s="66">
        <v>10000</v>
      </c>
      <c r="F1253" s="65">
        <f ca="1">INDIRECT(ADDRESS(ROW(),COLUMN()-2,4))*INDIRECT(ADDRESS(ROW(),COLUMN()-1,4))</f>
        <v>90000</v>
      </c>
      <c r="G1253" s="5"/>
      <c r="H1253" s="5"/>
      <c r="I1253" s="5"/>
      <c r="J1253" s="5"/>
    </row>
    <row r="1254" spans="1:10" ht="13.5" customHeight="1" x14ac:dyDescent="0.2">
      <c r="A1254" s="73">
        <v>45121603</v>
      </c>
      <c r="B1254" s="64" t="str">
        <f ca="1">IFERROR(INDEX(UNSPSCDes,MATCH(INDIRECT(ADDRESS(ROW(),COLUMN()-1,4)),UNSPSCCode,0)),"")</f>
        <v>Lentes para cámaras</v>
      </c>
      <c r="C1254" s="63" t="s">
        <v>1449</v>
      </c>
      <c r="D1254" s="63">
        <v>4</v>
      </c>
      <c r="E1254" s="66">
        <v>20000</v>
      </c>
      <c r="F1254" s="65">
        <f ca="1">INDIRECT(ADDRESS(ROW(),COLUMN()-2,4))*INDIRECT(ADDRESS(ROW(),COLUMN()-1,4))</f>
        <v>80000</v>
      </c>
      <c r="G1254" s="5"/>
      <c r="H1254" s="5"/>
      <c r="I1254" s="5"/>
      <c r="J1254" s="5"/>
    </row>
    <row r="1255" spans="1:10" ht="13.5" customHeight="1" x14ac:dyDescent="0.2">
      <c r="A1255" s="73">
        <v>45121601</v>
      </c>
      <c r="B1255" s="64" t="str">
        <f ca="1">IFERROR(INDEX(UNSPSCDes,MATCH(INDIRECT(ADDRESS(ROW(),COLUMN()-1,4)),UNSPSCCode,0)),"")</f>
        <v>Flashes o iluminación para cámaras</v>
      </c>
      <c r="C1255" s="63" t="s">
        <v>1449</v>
      </c>
      <c r="D1255" s="63">
        <v>5</v>
      </c>
      <c r="E1255" s="66">
        <v>10000</v>
      </c>
      <c r="F1255" s="65">
        <f ca="1">INDIRECT(ADDRESS(ROW(),COLUMN()-2,4))*INDIRECT(ADDRESS(ROW(),COLUMN()-1,4))</f>
        <v>50000</v>
      </c>
      <c r="G1255" s="5"/>
      <c r="H1255" s="5"/>
      <c r="I1255" s="5"/>
      <c r="J1255" s="5"/>
    </row>
    <row r="1256" spans="1:10" ht="14.1" customHeight="1" x14ac:dyDescent="0.2">
      <c r="A1256" s="5"/>
      <c r="B1256" s="5"/>
      <c r="C1256" s="5"/>
      <c r="D1256" s="5"/>
      <c r="E1256" s="68" t="s">
        <v>12551</v>
      </c>
      <c r="F1256" s="69">
        <f ca="1">SUM(Table365[MONTO TOTAL ESTIMADO])</f>
        <v>220000</v>
      </c>
      <c r="G1256" s="5"/>
      <c r="H1256" s="5" t="str">
        <f>C1246</f>
        <v>Bienes</v>
      </c>
      <c r="I1256" s="5" t="str">
        <f>E1246</f>
        <v>Sí</v>
      </c>
      <c r="J1256" s="5" t="str">
        <f>D1246</f>
        <v>Compras por debajo del Umbral</v>
      </c>
    </row>
    <row r="1257" spans="1:10" ht="14.1" customHeight="1" thickBot="1" x14ac:dyDescent="0.3"/>
    <row r="1258" spans="1:10" ht="33.75" customHeight="1" thickBot="1" x14ac:dyDescent="0.25">
      <c r="A1258" s="59" t="s">
        <v>16383</v>
      </c>
      <c r="B1258" s="59" t="s">
        <v>161</v>
      </c>
      <c r="C1258" s="59" t="s">
        <v>11725</v>
      </c>
      <c r="D1258" s="59" t="s">
        <v>14379</v>
      </c>
      <c r="E1258" s="59" t="s">
        <v>10963</v>
      </c>
      <c r="F1258" s="59" t="s">
        <v>11096</v>
      </c>
      <c r="G1258" s="5"/>
      <c r="H1258" s="5"/>
      <c r="I1258" s="5"/>
      <c r="J1258" s="5"/>
    </row>
    <row r="1259" spans="1:10" ht="13.5" customHeight="1" thickBot="1" x14ac:dyDescent="0.25">
      <c r="A1259" s="61" t="s">
        <v>18862</v>
      </c>
      <c r="B1259" s="61" t="s">
        <v>18863</v>
      </c>
      <c r="C1259" s="61" t="s">
        <v>17798</v>
      </c>
      <c r="D1259" s="61" t="s">
        <v>10172</v>
      </c>
      <c r="E1259" s="61" t="s">
        <v>8855</v>
      </c>
      <c r="F1259" s="61"/>
      <c r="G1259" s="5"/>
      <c r="H1259" s="5"/>
      <c r="I1259" s="5"/>
      <c r="J1259" s="5"/>
    </row>
    <row r="1260" spans="1:10" ht="14.1" customHeight="1" thickBot="1" x14ac:dyDescent="0.25">
      <c r="A1260" s="78" t="s">
        <v>14829</v>
      </c>
      <c r="B1260" s="62" t="s">
        <v>8529</v>
      </c>
      <c r="C1260" s="71">
        <v>45017</v>
      </c>
      <c r="D1260" s="78" t="s">
        <v>9386</v>
      </c>
      <c r="E1260" s="62" t="s">
        <v>13094</v>
      </c>
      <c r="F1260" s="61" t="s">
        <v>3080</v>
      </c>
      <c r="G1260" s="5"/>
      <c r="H1260" s="5"/>
      <c r="I1260" s="5"/>
      <c r="J1260" s="5"/>
    </row>
    <row r="1261" spans="1:10" ht="14.1" customHeight="1" thickBot="1" x14ac:dyDescent="0.25">
      <c r="A1261" s="79"/>
      <c r="B1261" s="62" t="s">
        <v>1786</v>
      </c>
      <c r="C1261" s="60">
        <f>IF(C1260="","",IF(AND(MONTH(C1260)&gt;=1,MONTH(C1260)&lt;=3),1,IF(AND(MONTH(C1260)&gt;=4,MONTH(C1260)&lt;=6),2,IF(AND(MONTH(C1260)&gt;=7,MONTH(C1260)&lt;=9),3,4))))</f>
        <v>2</v>
      </c>
      <c r="D1261" s="79"/>
      <c r="E1261" s="62" t="s">
        <v>2417</v>
      </c>
      <c r="F1261" s="61" t="s">
        <v>11113</v>
      </c>
      <c r="G1261" s="5"/>
      <c r="H1261" s="5"/>
      <c r="I1261" s="5"/>
      <c r="J1261" s="5"/>
    </row>
    <row r="1262" spans="1:10" ht="14.1" customHeight="1" thickBot="1" x14ac:dyDescent="0.25">
      <c r="A1262" s="79"/>
      <c r="B1262" s="62" t="s">
        <v>12943</v>
      </c>
      <c r="C1262" s="71">
        <v>45107</v>
      </c>
      <c r="D1262" s="79"/>
      <c r="E1262" s="62" t="s">
        <v>3073</v>
      </c>
      <c r="F1262" s="61" t="s">
        <v>11113</v>
      </c>
      <c r="G1262" s="5"/>
      <c r="H1262" s="5"/>
      <c r="I1262" s="5"/>
      <c r="J1262" s="5"/>
    </row>
    <row r="1263" spans="1:10" ht="14.1" customHeight="1" thickBot="1" x14ac:dyDescent="0.25">
      <c r="A1263" s="79"/>
      <c r="B1263" s="62" t="s">
        <v>1786</v>
      </c>
      <c r="C1263" s="60">
        <f>IF(C1262="","",IF(AND(MONTH(C1262)&gt;=1,MONTH(C1262)&lt;=3),1,IF(AND(MONTH(C1262)&gt;=4,MONTH(C1262)&lt;=6),2,IF(AND(MONTH(C1262)&gt;=7,MONTH(C1262)&lt;=9),3,4))))</f>
        <v>2</v>
      </c>
      <c r="D1263" s="79"/>
      <c r="E1263" s="62" t="s">
        <v>13193</v>
      </c>
      <c r="F1263" s="61" t="s">
        <v>11113</v>
      </c>
      <c r="G1263" s="5"/>
      <c r="H1263" s="5"/>
      <c r="I1263" s="5"/>
      <c r="J1263" s="5"/>
    </row>
    <row r="1264" spans="1:10" ht="14.1" customHeight="1" thickBot="1" x14ac:dyDescent="0.25">
      <c r="A1264" s="5"/>
      <c r="B1264" s="5"/>
      <c r="C1264" s="5"/>
      <c r="D1264" s="5"/>
      <c r="E1264" s="5"/>
      <c r="F1264" s="5"/>
      <c r="G1264" s="5"/>
      <c r="H1264" s="5"/>
      <c r="I1264" s="5"/>
      <c r="J1264" s="5"/>
    </row>
    <row r="1265" spans="1:10" ht="14.1" customHeight="1" thickBot="1" x14ac:dyDescent="0.25">
      <c r="A1265" s="67" t="s">
        <v>15736</v>
      </c>
      <c r="B1265" s="67" t="s">
        <v>16147</v>
      </c>
      <c r="C1265" s="67" t="s">
        <v>15642</v>
      </c>
      <c r="D1265" s="67" t="s">
        <v>15252</v>
      </c>
      <c r="E1265" s="67" t="s">
        <v>6933</v>
      </c>
      <c r="F1265" s="67" t="s">
        <v>15281</v>
      </c>
      <c r="G1265" s="5"/>
      <c r="H1265" s="5"/>
      <c r="I1265" s="5"/>
      <c r="J1265" s="5"/>
    </row>
    <row r="1266" spans="1:10" ht="14.1" customHeight="1" x14ac:dyDescent="0.2">
      <c r="A1266" s="73">
        <v>45121504</v>
      </c>
      <c r="B1266" s="64" t="str">
        <f ca="1">IFERROR(INDEX(UNSPSCDes,MATCH(INDIRECT(ADDRESS(ROW(),COLUMN()-1,4)),UNSPSCCode,0)),"")</f>
        <v>Cámaras digitales</v>
      </c>
      <c r="C1266" s="63" t="s">
        <v>1449</v>
      </c>
      <c r="D1266" s="63">
        <v>1</v>
      </c>
      <c r="E1266" s="66">
        <v>10000</v>
      </c>
      <c r="F1266" s="65">
        <f ca="1">INDIRECT(ADDRESS(ROW(),COLUMN()-2,4))*INDIRECT(ADDRESS(ROW(),COLUMN()-1,4))</f>
        <v>10000</v>
      </c>
      <c r="G1266" s="5"/>
      <c r="H1266" s="5"/>
      <c r="I1266" s="5"/>
      <c r="J1266" s="5"/>
    </row>
    <row r="1267" spans="1:10" ht="14.1" customHeight="1" x14ac:dyDescent="0.2">
      <c r="A1267" s="5"/>
      <c r="B1267" s="5"/>
      <c r="C1267" s="5"/>
      <c r="D1267" s="5"/>
      <c r="E1267" s="68" t="s">
        <v>12551</v>
      </c>
      <c r="F1267" s="69">
        <f ca="1">SUM(Table366[MONTO TOTAL ESTIMADO])</f>
        <v>10000</v>
      </c>
      <c r="G1267" s="5"/>
      <c r="H1267" s="5" t="str">
        <f>C1259</f>
        <v>Bienes</v>
      </c>
      <c r="I1267" s="5" t="str">
        <f>E1259</f>
        <v>Sí</v>
      </c>
      <c r="J1267" s="5" t="str">
        <f>D1259</f>
        <v>Compras por debajo del Umbral</v>
      </c>
    </row>
    <row r="1268" spans="1:10" ht="14.1" customHeight="1" thickBot="1" x14ac:dyDescent="0.3"/>
    <row r="1269" spans="1:10" ht="33.75" customHeight="1" thickBot="1" x14ac:dyDescent="0.25">
      <c r="A1269" s="59" t="s">
        <v>16383</v>
      </c>
      <c r="B1269" s="59" t="s">
        <v>161</v>
      </c>
      <c r="C1269" s="59" t="s">
        <v>11725</v>
      </c>
      <c r="D1269" s="59" t="s">
        <v>14379</v>
      </c>
      <c r="E1269" s="59" t="s">
        <v>10963</v>
      </c>
      <c r="F1269" s="59" t="s">
        <v>11096</v>
      </c>
      <c r="G1269" s="5"/>
      <c r="H1269" s="5"/>
      <c r="I1269" s="5"/>
      <c r="J1269" s="5"/>
    </row>
    <row r="1270" spans="1:10" ht="13.5" customHeight="1" thickBot="1" x14ac:dyDescent="0.25">
      <c r="A1270" s="61" t="s">
        <v>18862</v>
      </c>
      <c r="B1270" s="61" t="s">
        <v>18863</v>
      </c>
      <c r="C1270" s="61" t="s">
        <v>17798</v>
      </c>
      <c r="D1270" s="61" t="s">
        <v>10172</v>
      </c>
      <c r="E1270" s="61" t="s">
        <v>8855</v>
      </c>
      <c r="F1270" s="61"/>
      <c r="G1270" s="5"/>
      <c r="H1270" s="5"/>
      <c r="I1270" s="5"/>
      <c r="J1270" s="5"/>
    </row>
    <row r="1271" spans="1:10" ht="14.1" customHeight="1" thickBot="1" x14ac:dyDescent="0.25">
      <c r="A1271" s="78" t="s">
        <v>14829</v>
      </c>
      <c r="B1271" s="62" t="s">
        <v>8529</v>
      </c>
      <c r="C1271" s="71">
        <v>45108</v>
      </c>
      <c r="D1271" s="78" t="s">
        <v>9386</v>
      </c>
      <c r="E1271" s="62" t="s">
        <v>13094</v>
      </c>
      <c r="F1271" s="61" t="s">
        <v>3080</v>
      </c>
      <c r="G1271" s="5"/>
      <c r="H1271" s="5"/>
      <c r="I1271" s="5"/>
      <c r="J1271" s="5"/>
    </row>
    <row r="1272" spans="1:10" ht="14.1" customHeight="1" thickBot="1" x14ac:dyDescent="0.25">
      <c r="A1272" s="79"/>
      <c r="B1272" s="62" t="s">
        <v>1786</v>
      </c>
      <c r="C1272" s="60">
        <f>IF(C1271="","",IF(AND(MONTH(C1271)&gt;=1,MONTH(C1271)&lt;=3),1,IF(AND(MONTH(C1271)&gt;=4,MONTH(C1271)&lt;=6),2,IF(AND(MONTH(C1271)&gt;=7,MONTH(C1271)&lt;=9),3,4))))</f>
        <v>3</v>
      </c>
      <c r="D1272" s="79"/>
      <c r="E1272" s="62" t="s">
        <v>2417</v>
      </c>
      <c r="F1272" s="61" t="s">
        <v>11113</v>
      </c>
      <c r="G1272" s="5"/>
      <c r="H1272" s="5"/>
      <c r="I1272" s="5"/>
      <c r="J1272" s="5"/>
    </row>
    <row r="1273" spans="1:10" ht="14.1" customHeight="1" thickBot="1" x14ac:dyDescent="0.25">
      <c r="A1273" s="79"/>
      <c r="B1273" s="62" t="s">
        <v>12943</v>
      </c>
      <c r="C1273" s="71">
        <v>45199</v>
      </c>
      <c r="D1273" s="79"/>
      <c r="E1273" s="62" t="s">
        <v>3073</v>
      </c>
      <c r="F1273" s="61" t="s">
        <v>11113</v>
      </c>
      <c r="G1273" s="5"/>
      <c r="H1273" s="5"/>
      <c r="I1273" s="5"/>
      <c r="J1273" s="5"/>
    </row>
    <row r="1274" spans="1:10" ht="14.1" customHeight="1" thickBot="1" x14ac:dyDescent="0.25">
      <c r="A1274" s="79"/>
      <c r="B1274" s="62" t="s">
        <v>1786</v>
      </c>
      <c r="C1274" s="60">
        <f>IF(C1273="","",IF(AND(MONTH(C1273)&gt;=1,MONTH(C1273)&lt;=3),1,IF(AND(MONTH(C1273)&gt;=4,MONTH(C1273)&lt;=6),2,IF(AND(MONTH(C1273)&gt;=7,MONTH(C1273)&lt;=9),3,4))))</f>
        <v>3</v>
      </c>
      <c r="D1274" s="79"/>
      <c r="E1274" s="62" t="s">
        <v>13193</v>
      </c>
      <c r="F1274" s="61" t="s">
        <v>11113</v>
      </c>
      <c r="G1274" s="5"/>
      <c r="H1274" s="5"/>
      <c r="I1274" s="5"/>
      <c r="J1274" s="5"/>
    </row>
    <row r="1275" spans="1:10" ht="14.1" customHeight="1" thickBot="1" x14ac:dyDescent="0.25">
      <c r="A1275" s="5"/>
      <c r="B1275" s="5"/>
      <c r="C1275" s="5"/>
      <c r="D1275" s="5"/>
      <c r="E1275" s="5"/>
      <c r="F1275" s="5"/>
      <c r="G1275" s="5"/>
      <c r="H1275" s="5"/>
      <c r="I1275" s="5"/>
      <c r="J1275" s="5"/>
    </row>
    <row r="1276" spans="1:10" ht="14.1" customHeight="1" thickBot="1" x14ac:dyDescent="0.25">
      <c r="A1276" s="67" t="s">
        <v>15736</v>
      </c>
      <c r="B1276" s="67" t="s">
        <v>16147</v>
      </c>
      <c r="C1276" s="67" t="s">
        <v>15642</v>
      </c>
      <c r="D1276" s="67" t="s">
        <v>15252</v>
      </c>
      <c r="E1276" s="67" t="s">
        <v>6933</v>
      </c>
      <c r="F1276" s="67" t="s">
        <v>15281</v>
      </c>
      <c r="G1276" s="5"/>
      <c r="H1276" s="5"/>
      <c r="I1276" s="5"/>
      <c r="J1276" s="5"/>
    </row>
    <row r="1277" spans="1:10" ht="14.1" customHeight="1" x14ac:dyDescent="0.2">
      <c r="A1277" s="73">
        <v>45121504</v>
      </c>
      <c r="B1277" s="64" t="str">
        <f ca="1">IFERROR(INDEX(UNSPSCDes,MATCH(INDIRECT(ADDRESS(ROW(),COLUMN()-1,4)),UNSPSCCode,0)),"")</f>
        <v>Cámaras digitales</v>
      </c>
      <c r="C1277" s="63" t="s">
        <v>1449</v>
      </c>
      <c r="D1277" s="63">
        <v>4</v>
      </c>
      <c r="E1277" s="66">
        <v>10000</v>
      </c>
      <c r="F1277" s="65">
        <f ca="1">INDIRECT(ADDRESS(ROW(),COLUMN()-2,4))*INDIRECT(ADDRESS(ROW(),COLUMN()-1,4))</f>
        <v>40000</v>
      </c>
      <c r="G1277" s="5"/>
      <c r="H1277" s="5"/>
      <c r="I1277" s="5"/>
      <c r="J1277" s="5"/>
    </row>
    <row r="1278" spans="1:10" ht="13.5" customHeight="1" x14ac:dyDescent="0.2">
      <c r="A1278" s="73">
        <v>45121601</v>
      </c>
      <c r="B1278" s="64" t="str">
        <f ca="1">IFERROR(INDEX(UNSPSCDes,MATCH(INDIRECT(ADDRESS(ROW(),COLUMN()-1,4)),UNSPSCCode,0)),"")</f>
        <v>Flashes o iluminación para cámaras</v>
      </c>
      <c r="C1278" s="63" t="s">
        <v>1449</v>
      </c>
      <c r="D1278" s="63">
        <v>1</v>
      </c>
      <c r="E1278" s="66">
        <v>10000</v>
      </c>
      <c r="F1278" s="65">
        <f ca="1">INDIRECT(ADDRESS(ROW(),COLUMN()-2,4))*INDIRECT(ADDRESS(ROW(),COLUMN()-1,4))</f>
        <v>10000</v>
      </c>
      <c r="G1278" s="5"/>
      <c r="H1278" s="5"/>
      <c r="I1278" s="5"/>
      <c r="J1278" s="5"/>
    </row>
    <row r="1279" spans="1:10" ht="14.1" customHeight="1" x14ac:dyDescent="0.2">
      <c r="A1279" s="5"/>
      <c r="B1279" s="5"/>
      <c r="C1279" s="5"/>
      <c r="D1279" s="5"/>
      <c r="E1279" s="68" t="s">
        <v>12551</v>
      </c>
      <c r="F1279" s="69">
        <f ca="1">SUM(Table367[MONTO TOTAL ESTIMADO])</f>
        <v>50000</v>
      </c>
      <c r="G1279" s="5"/>
      <c r="H1279" s="5" t="str">
        <f>C1270</f>
        <v>Bienes</v>
      </c>
      <c r="I1279" s="5" t="str">
        <f>E1270</f>
        <v>Sí</v>
      </c>
      <c r="J1279" s="5" t="str">
        <f>D1270</f>
        <v>Compras por debajo del Umbral</v>
      </c>
    </row>
    <row r="1280" spans="1:10" ht="14.1" customHeight="1" thickBot="1" x14ac:dyDescent="0.3"/>
    <row r="1281" spans="1:10" ht="33.75" customHeight="1" thickBot="1" x14ac:dyDescent="0.25">
      <c r="A1281" s="59" t="s">
        <v>16383</v>
      </c>
      <c r="B1281" s="59" t="s">
        <v>161</v>
      </c>
      <c r="C1281" s="59" t="s">
        <v>11725</v>
      </c>
      <c r="D1281" s="59" t="s">
        <v>14379</v>
      </c>
      <c r="E1281" s="59" t="s">
        <v>10963</v>
      </c>
      <c r="F1281" s="59" t="s">
        <v>11096</v>
      </c>
      <c r="G1281" s="5"/>
      <c r="H1281" s="5"/>
      <c r="I1281" s="5"/>
      <c r="J1281" s="5"/>
    </row>
    <row r="1282" spans="1:10" ht="13.5" customHeight="1" thickBot="1" x14ac:dyDescent="0.25">
      <c r="A1282" s="61" t="s">
        <v>18864</v>
      </c>
      <c r="B1282" s="61" t="s">
        <v>18865</v>
      </c>
      <c r="C1282" s="61" t="s">
        <v>17798</v>
      </c>
      <c r="D1282" s="61" t="s">
        <v>10172</v>
      </c>
      <c r="E1282" s="61" t="s">
        <v>8855</v>
      </c>
      <c r="F1282" s="61"/>
      <c r="G1282" s="5"/>
      <c r="H1282" s="5"/>
      <c r="I1282" s="5"/>
      <c r="J1282" s="5"/>
    </row>
    <row r="1283" spans="1:10" ht="14.1" customHeight="1" thickBot="1" x14ac:dyDescent="0.25">
      <c r="A1283" s="78" t="s">
        <v>14829</v>
      </c>
      <c r="B1283" s="62" t="s">
        <v>8529</v>
      </c>
      <c r="C1283" s="71">
        <v>44927</v>
      </c>
      <c r="D1283" s="78" t="s">
        <v>9386</v>
      </c>
      <c r="E1283" s="62" t="s">
        <v>13094</v>
      </c>
      <c r="F1283" s="61" t="s">
        <v>3080</v>
      </c>
      <c r="G1283" s="5"/>
      <c r="H1283" s="5"/>
      <c r="I1283" s="5"/>
      <c r="J1283" s="5"/>
    </row>
    <row r="1284" spans="1:10" ht="14.1" customHeight="1" thickBot="1" x14ac:dyDescent="0.25">
      <c r="A1284" s="79"/>
      <c r="B1284" s="62" t="s">
        <v>1786</v>
      </c>
      <c r="C1284" s="60">
        <f>IF(C1283="","",IF(AND(MONTH(C1283)&gt;=1,MONTH(C1283)&lt;=3),1,IF(AND(MONTH(C1283)&gt;=4,MONTH(C1283)&lt;=6),2,IF(AND(MONTH(C1283)&gt;=7,MONTH(C1283)&lt;=9),3,4))))</f>
        <v>1</v>
      </c>
      <c r="D1284" s="79"/>
      <c r="E1284" s="62" t="s">
        <v>2417</v>
      </c>
      <c r="F1284" s="61" t="s">
        <v>11113</v>
      </c>
      <c r="G1284" s="5"/>
      <c r="H1284" s="5"/>
      <c r="I1284" s="5"/>
      <c r="J1284" s="5"/>
    </row>
    <row r="1285" spans="1:10" ht="14.1" customHeight="1" thickBot="1" x14ac:dyDescent="0.25">
      <c r="A1285" s="79"/>
      <c r="B1285" s="62" t="s">
        <v>12943</v>
      </c>
      <c r="C1285" s="71">
        <v>45016</v>
      </c>
      <c r="D1285" s="79"/>
      <c r="E1285" s="62" t="s">
        <v>3073</v>
      </c>
      <c r="F1285" s="61" t="s">
        <v>11113</v>
      </c>
      <c r="G1285" s="5"/>
      <c r="H1285" s="5"/>
      <c r="I1285" s="5"/>
      <c r="J1285" s="5"/>
    </row>
    <row r="1286" spans="1:10" ht="14.1" customHeight="1" thickBot="1" x14ac:dyDescent="0.25">
      <c r="A1286" s="79"/>
      <c r="B1286" s="62" t="s">
        <v>1786</v>
      </c>
      <c r="C1286" s="60">
        <f>IF(C1285="","",IF(AND(MONTH(C1285)&gt;=1,MONTH(C1285)&lt;=3),1,IF(AND(MONTH(C1285)&gt;=4,MONTH(C1285)&lt;=6),2,IF(AND(MONTH(C1285)&gt;=7,MONTH(C1285)&lt;=9),3,4))))</f>
        <v>1</v>
      </c>
      <c r="D1286" s="79"/>
      <c r="E1286" s="62" t="s">
        <v>13193</v>
      </c>
      <c r="F1286" s="61" t="s">
        <v>11113</v>
      </c>
      <c r="G1286" s="5"/>
      <c r="H1286" s="5"/>
      <c r="I1286" s="5"/>
      <c r="J1286" s="5"/>
    </row>
    <row r="1287" spans="1:10" ht="14.1" customHeight="1" thickBot="1" x14ac:dyDescent="0.25">
      <c r="A1287" s="5"/>
      <c r="B1287" s="5"/>
      <c r="C1287" s="5"/>
      <c r="D1287" s="5"/>
      <c r="E1287" s="5"/>
      <c r="F1287" s="5"/>
      <c r="G1287" s="5"/>
      <c r="H1287" s="5"/>
      <c r="I1287" s="5"/>
      <c r="J1287" s="5"/>
    </row>
    <row r="1288" spans="1:10" ht="14.1" customHeight="1" thickBot="1" x14ac:dyDescent="0.25">
      <c r="A1288" s="67" t="s">
        <v>15736</v>
      </c>
      <c r="B1288" s="67" t="s">
        <v>16147</v>
      </c>
      <c r="C1288" s="67" t="s">
        <v>15642</v>
      </c>
      <c r="D1288" s="67" t="s">
        <v>15252</v>
      </c>
      <c r="E1288" s="67" t="s">
        <v>6933</v>
      </c>
      <c r="F1288" s="67" t="s">
        <v>15281</v>
      </c>
      <c r="G1288" s="5"/>
      <c r="H1288" s="5"/>
      <c r="I1288" s="5"/>
      <c r="J1288" s="5"/>
    </row>
    <row r="1289" spans="1:10" ht="14.1" customHeight="1" x14ac:dyDescent="0.2">
      <c r="A1289" s="73">
        <v>40151501</v>
      </c>
      <c r="B1289" s="64" t="str">
        <f ca="1">IFERROR(INDEX(UNSPSCDes,MATCH(INDIRECT(ADDRESS(ROW(),COLUMN()-1,4)),UNSPSCCode,0)),"")</f>
        <v>Bombas de aire</v>
      </c>
      <c r="C1289" s="63" t="s">
        <v>1449</v>
      </c>
      <c r="D1289" s="63">
        <v>1</v>
      </c>
      <c r="E1289" s="66">
        <v>2000</v>
      </c>
      <c r="F1289" s="65">
        <f ca="1">INDIRECT(ADDRESS(ROW(),COLUMN()-2,4))*INDIRECT(ADDRESS(ROW(),COLUMN()-1,4))</f>
        <v>2000</v>
      </c>
      <c r="G1289" s="5"/>
      <c r="H1289" s="5"/>
      <c r="I1289" s="5"/>
      <c r="J1289" s="5"/>
    </row>
    <row r="1290" spans="1:10" ht="13.5" customHeight="1" x14ac:dyDescent="0.2">
      <c r="A1290" s="73">
        <v>26111704</v>
      </c>
      <c r="B1290" s="64" t="str">
        <f ca="1">IFERROR(INDEX(UNSPSCDes,MATCH(INDIRECT(ADDRESS(ROW(),COLUMN()-1,4)),UNSPSCCode,0)),"")</f>
        <v>Cargadores de baterías</v>
      </c>
      <c r="C1290" s="63" t="s">
        <v>1449</v>
      </c>
      <c r="D1290" s="63">
        <v>2</v>
      </c>
      <c r="E1290" s="66">
        <v>2000</v>
      </c>
      <c r="F1290" s="65">
        <f ca="1">INDIRECT(ADDRESS(ROW(),COLUMN()-2,4))*INDIRECT(ADDRESS(ROW(),COLUMN()-1,4))</f>
        <v>4000</v>
      </c>
      <c r="G1290" s="5"/>
      <c r="H1290" s="5"/>
      <c r="I1290" s="5"/>
      <c r="J1290" s="5"/>
    </row>
    <row r="1291" spans="1:10" ht="13.5" customHeight="1" x14ac:dyDescent="0.2">
      <c r="A1291" s="73">
        <v>52161533</v>
      </c>
      <c r="B1291" s="64" t="str">
        <f ca="1">IFERROR(INDEX(UNSPSCDes,MATCH(INDIRECT(ADDRESS(ROW(),COLUMN()-1,4)),UNSPSCCode,0)),"")</f>
        <v>Megáfonos</v>
      </c>
      <c r="C1291" s="63" t="s">
        <v>1449</v>
      </c>
      <c r="D1291" s="63">
        <v>3</v>
      </c>
      <c r="E1291" s="66">
        <v>3000</v>
      </c>
      <c r="F1291" s="65">
        <f ca="1">INDIRECT(ADDRESS(ROW(),COLUMN()-2,4))*INDIRECT(ADDRESS(ROW(),COLUMN()-1,4))</f>
        <v>9000</v>
      </c>
      <c r="G1291" s="5"/>
      <c r="H1291" s="5"/>
      <c r="I1291" s="5"/>
      <c r="J1291" s="5"/>
    </row>
    <row r="1292" spans="1:10" ht="13.5" customHeight="1" x14ac:dyDescent="0.2">
      <c r="A1292" s="73">
        <v>52161518</v>
      </c>
      <c r="B1292" s="64" t="str">
        <f ca="1">IFERROR(INDEX(UNSPSCDes,MATCH(INDIRECT(ADDRESS(ROW(),COLUMN()-1,4)),UNSPSCCode,0)),"")</f>
        <v>Receptores de sistemas de posicionamiento global</v>
      </c>
      <c r="C1292" s="63" t="s">
        <v>1449</v>
      </c>
      <c r="D1292" s="63">
        <v>2</v>
      </c>
      <c r="E1292" s="66">
        <v>10000</v>
      </c>
      <c r="F1292" s="65">
        <f ca="1">INDIRECT(ADDRESS(ROW(),COLUMN()-2,4))*INDIRECT(ADDRESS(ROW(),COLUMN()-1,4))</f>
        <v>20000</v>
      </c>
      <c r="G1292" s="5"/>
      <c r="H1292" s="5"/>
      <c r="I1292" s="5"/>
      <c r="J1292" s="5"/>
    </row>
    <row r="1293" spans="1:10" ht="14.1" customHeight="1" x14ac:dyDescent="0.2">
      <c r="A1293" s="5"/>
      <c r="B1293" s="5"/>
      <c r="C1293" s="5"/>
      <c r="D1293" s="5"/>
      <c r="E1293" s="68" t="s">
        <v>12551</v>
      </c>
      <c r="F1293" s="69">
        <f ca="1">SUM(Table368[MONTO TOTAL ESTIMADO])</f>
        <v>35000</v>
      </c>
      <c r="G1293" s="5"/>
      <c r="H1293" s="5" t="str">
        <f>C1282</f>
        <v>Bienes</v>
      </c>
      <c r="I1293" s="5" t="str">
        <f>E1282</f>
        <v>Sí</v>
      </c>
      <c r="J1293" s="5" t="str">
        <f>D1282</f>
        <v>Compras por debajo del Umbral</v>
      </c>
    </row>
    <row r="1294" spans="1:10" ht="14.1" customHeight="1" thickBot="1" x14ac:dyDescent="0.3"/>
    <row r="1295" spans="1:10" ht="33.75" customHeight="1" thickBot="1" x14ac:dyDescent="0.25">
      <c r="A1295" s="59" t="s">
        <v>16383</v>
      </c>
      <c r="B1295" s="59" t="s">
        <v>161</v>
      </c>
      <c r="C1295" s="59" t="s">
        <v>11725</v>
      </c>
      <c r="D1295" s="59" t="s">
        <v>14379</v>
      </c>
      <c r="E1295" s="59" t="s">
        <v>10963</v>
      </c>
      <c r="F1295" s="59" t="s">
        <v>11096</v>
      </c>
      <c r="G1295" s="5"/>
      <c r="H1295" s="5"/>
      <c r="I1295" s="5"/>
      <c r="J1295" s="5"/>
    </row>
    <row r="1296" spans="1:10" ht="13.5" customHeight="1" thickBot="1" x14ac:dyDescent="0.25">
      <c r="A1296" s="61" t="s">
        <v>18864</v>
      </c>
      <c r="B1296" s="61" t="s">
        <v>18865</v>
      </c>
      <c r="C1296" s="61" t="s">
        <v>17798</v>
      </c>
      <c r="D1296" s="61" t="s">
        <v>10172</v>
      </c>
      <c r="E1296" s="61" t="s">
        <v>8855</v>
      </c>
      <c r="F1296" s="61"/>
      <c r="G1296" s="5"/>
      <c r="H1296" s="5"/>
      <c r="I1296" s="5"/>
      <c r="J1296" s="5"/>
    </row>
    <row r="1297" spans="1:10" ht="14.1" customHeight="1" thickBot="1" x14ac:dyDescent="0.25">
      <c r="A1297" s="78" t="s">
        <v>14829</v>
      </c>
      <c r="B1297" s="62" t="s">
        <v>8529</v>
      </c>
      <c r="C1297" s="71">
        <v>45017</v>
      </c>
      <c r="D1297" s="78" t="s">
        <v>9386</v>
      </c>
      <c r="E1297" s="62" t="s">
        <v>13094</v>
      </c>
      <c r="F1297" s="61" t="s">
        <v>3080</v>
      </c>
      <c r="G1297" s="5"/>
      <c r="H1297" s="5"/>
      <c r="I1297" s="5"/>
      <c r="J1297" s="5"/>
    </row>
    <row r="1298" spans="1:10" ht="14.1" customHeight="1" thickBot="1" x14ac:dyDescent="0.25">
      <c r="A1298" s="79"/>
      <c r="B1298" s="62" t="s">
        <v>1786</v>
      </c>
      <c r="C1298" s="60">
        <f>IF(C1297="","",IF(AND(MONTH(C1297)&gt;=1,MONTH(C1297)&lt;=3),1,IF(AND(MONTH(C1297)&gt;=4,MONTH(C1297)&lt;=6),2,IF(AND(MONTH(C1297)&gt;=7,MONTH(C1297)&lt;=9),3,4))))</f>
        <v>2</v>
      </c>
      <c r="D1298" s="79"/>
      <c r="E1298" s="62" t="s">
        <v>2417</v>
      </c>
      <c r="F1298" s="61" t="s">
        <v>11113</v>
      </c>
      <c r="G1298" s="5"/>
      <c r="H1298" s="5"/>
      <c r="I1298" s="5"/>
      <c r="J1298" s="5"/>
    </row>
    <row r="1299" spans="1:10" ht="14.1" customHeight="1" thickBot="1" x14ac:dyDescent="0.25">
      <c r="A1299" s="79"/>
      <c r="B1299" s="62" t="s">
        <v>12943</v>
      </c>
      <c r="C1299" s="71">
        <v>45107</v>
      </c>
      <c r="D1299" s="79"/>
      <c r="E1299" s="62" t="s">
        <v>3073</v>
      </c>
      <c r="F1299" s="61" t="s">
        <v>11113</v>
      </c>
      <c r="G1299" s="5"/>
      <c r="H1299" s="5"/>
      <c r="I1299" s="5"/>
      <c r="J1299" s="5"/>
    </row>
    <row r="1300" spans="1:10" ht="14.1" customHeight="1" thickBot="1" x14ac:dyDescent="0.25">
      <c r="A1300" s="79"/>
      <c r="B1300" s="62" t="s">
        <v>1786</v>
      </c>
      <c r="C1300" s="60">
        <f>IF(C1299="","",IF(AND(MONTH(C1299)&gt;=1,MONTH(C1299)&lt;=3),1,IF(AND(MONTH(C1299)&gt;=4,MONTH(C1299)&lt;=6),2,IF(AND(MONTH(C1299)&gt;=7,MONTH(C1299)&lt;=9),3,4))))</f>
        <v>2</v>
      </c>
      <c r="D1300" s="79"/>
      <c r="E1300" s="62" t="s">
        <v>13193</v>
      </c>
      <c r="F1300" s="61" t="s">
        <v>11113</v>
      </c>
      <c r="G1300" s="5"/>
      <c r="H1300" s="5"/>
      <c r="I1300" s="5"/>
      <c r="J1300" s="5"/>
    </row>
    <row r="1301" spans="1:10" ht="14.1" customHeight="1" thickBot="1" x14ac:dyDescent="0.25">
      <c r="A1301" s="5"/>
      <c r="B1301" s="5"/>
      <c r="C1301" s="5"/>
      <c r="D1301" s="5"/>
      <c r="E1301" s="5"/>
      <c r="F1301" s="5"/>
      <c r="G1301" s="5"/>
      <c r="H1301" s="5"/>
      <c r="I1301" s="5"/>
      <c r="J1301" s="5"/>
    </row>
    <row r="1302" spans="1:10" ht="14.1" customHeight="1" thickBot="1" x14ac:dyDescent="0.25">
      <c r="A1302" s="67" t="s">
        <v>15736</v>
      </c>
      <c r="B1302" s="67" t="s">
        <v>16147</v>
      </c>
      <c r="C1302" s="67" t="s">
        <v>15642</v>
      </c>
      <c r="D1302" s="67" t="s">
        <v>15252</v>
      </c>
      <c r="E1302" s="67" t="s">
        <v>6933</v>
      </c>
      <c r="F1302" s="67" t="s">
        <v>15281</v>
      </c>
      <c r="G1302" s="5"/>
      <c r="H1302" s="5"/>
      <c r="I1302" s="5"/>
      <c r="J1302" s="5"/>
    </row>
    <row r="1303" spans="1:10" ht="14.1" customHeight="1" x14ac:dyDescent="0.2">
      <c r="A1303" s="73">
        <v>40151501</v>
      </c>
      <c r="B1303" s="64" t="str">
        <f t="shared" ref="B1303:B1308" ca="1" si="72">IFERROR(INDEX(UNSPSCDes,MATCH(INDIRECT(ADDRESS(ROW(),COLUMN()-1,4)),UNSPSCCode,0)),"")</f>
        <v>Bombas de aire</v>
      </c>
      <c r="C1303" s="63" t="s">
        <v>1449</v>
      </c>
      <c r="D1303" s="63">
        <v>3</v>
      </c>
      <c r="E1303" s="66">
        <v>2000</v>
      </c>
      <c r="F1303" s="65">
        <f t="shared" ref="F1303:F1308" ca="1" si="73">INDIRECT(ADDRESS(ROW(),COLUMN()-2,4))*INDIRECT(ADDRESS(ROW(),COLUMN()-1,4))</f>
        <v>6000</v>
      </c>
      <c r="G1303" s="5"/>
      <c r="H1303" s="5"/>
      <c r="I1303" s="5"/>
      <c r="J1303" s="5"/>
    </row>
    <row r="1304" spans="1:10" ht="13.5" customHeight="1" x14ac:dyDescent="0.2">
      <c r="A1304" s="73">
        <v>26111704</v>
      </c>
      <c r="B1304" s="64" t="str">
        <f t="shared" ca="1" si="72"/>
        <v>Cargadores de baterías</v>
      </c>
      <c r="C1304" s="63" t="s">
        <v>1449</v>
      </c>
      <c r="D1304" s="63">
        <v>1</v>
      </c>
      <c r="E1304" s="66">
        <v>2000</v>
      </c>
      <c r="F1304" s="65">
        <f t="shared" ca="1" si="73"/>
        <v>2000</v>
      </c>
      <c r="G1304" s="5"/>
      <c r="H1304" s="5"/>
      <c r="I1304" s="5"/>
      <c r="J1304" s="5"/>
    </row>
    <row r="1305" spans="1:10" ht="13.5" customHeight="1" x14ac:dyDescent="0.2">
      <c r="A1305" s="73">
        <v>52161533</v>
      </c>
      <c r="B1305" s="64" t="str">
        <f t="shared" ca="1" si="72"/>
        <v>Megáfonos</v>
      </c>
      <c r="C1305" s="63" t="s">
        <v>1449</v>
      </c>
      <c r="D1305" s="63">
        <v>1</v>
      </c>
      <c r="E1305" s="66">
        <v>3000</v>
      </c>
      <c r="F1305" s="65">
        <f t="shared" ca="1" si="73"/>
        <v>3000</v>
      </c>
      <c r="G1305" s="5"/>
      <c r="H1305" s="5"/>
      <c r="I1305" s="5"/>
      <c r="J1305" s="5"/>
    </row>
    <row r="1306" spans="1:10" ht="13.5" customHeight="1" x14ac:dyDescent="0.2">
      <c r="A1306" s="73">
        <v>26111703</v>
      </c>
      <c r="B1306" s="64" t="str">
        <f t="shared" ca="1" si="72"/>
        <v>Baterías para vehículos</v>
      </c>
      <c r="C1306" s="63" t="s">
        <v>1449</v>
      </c>
      <c r="D1306" s="63">
        <v>1</v>
      </c>
      <c r="E1306" s="66">
        <v>7000</v>
      </c>
      <c r="F1306" s="65">
        <f t="shared" ca="1" si="73"/>
        <v>7000</v>
      </c>
      <c r="G1306" s="5"/>
      <c r="H1306" s="5"/>
      <c r="I1306" s="5"/>
      <c r="J1306" s="5"/>
    </row>
    <row r="1307" spans="1:10" ht="13.5" customHeight="1" x14ac:dyDescent="0.2">
      <c r="A1307" s="73">
        <v>25172907</v>
      </c>
      <c r="B1307" s="64" t="str">
        <f t="shared" ca="1" si="72"/>
        <v>Luz frontal del vehículo</v>
      </c>
      <c r="C1307" s="63" t="s">
        <v>1449</v>
      </c>
      <c r="D1307" s="63">
        <v>2</v>
      </c>
      <c r="E1307" s="66">
        <v>5000</v>
      </c>
      <c r="F1307" s="65">
        <f t="shared" ca="1" si="73"/>
        <v>10000</v>
      </c>
      <c r="G1307" s="5"/>
      <c r="H1307" s="5"/>
      <c r="I1307" s="5"/>
      <c r="J1307" s="5"/>
    </row>
    <row r="1308" spans="1:10" ht="13.5" customHeight="1" x14ac:dyDescent="0.2">
      <c r="A1308" s="73">
        <v>25172604</v>
      </c>
      <c r="B1308" s="64" t="str">
        <f t="shared" ca="1" si="72"/>
        <v>Espejos retrovisores</v>
      </c>
      <c r="C1308" s="63" t="s">
        <v>1449</v>
      </c>
      <c r="D1308" s="63">
        <v>2</v>
      </c>
      <c r="E1308" s="66">
        <v>4000</v>
      </c>
      <c r="F1308" s="65">
        <f t="shared" ca="1" si="73"/>
        <v>8000</v>
      </c>
      <c r="G1308" s="5"/>
      <c r="H1308" s="5"/>
      <c r="I1308" s="5"/>
      <c r="J1308" s="5"/>
    </row>
    <row r="1309" spans="1:10" ht="14.1" customHeight="1" x14ac:dyDescent="0.2">
      <c r="A1309" s="5"/>
      <c r="B1309" s="5"/>
      <c r="C1309" s="5"/>
      <c r="D1309" s="5"/>
      <c r="E1309" s="68" t="s">
        <v>12551</v>
      </c>
      <c r="F1309" s="69">
        <f ca="1">SUM(Table369[MONTO TOTAL ESTIMADO])</f>
        <v>36000</v>
      </c>
      <c r="G1309" s="5"/>
      <c r="H1309" s="5" t="str">
        <f>C1296</f>
        <v>Bienes</v>
      </c>
      <c r="I1309" s="5" t="str">
        <f>E1296</f>
        <v>Sí</v>
      </c>
      <c r="J1309" s="5" t="str">
        <f>D1296</f>
        <v>Compras por debajo del Umbral</v>
      </c>
    </row>
    <row r="1310" spans="1:10" ht="14.1" customHeight="1" thickBot="1" x14ac:dyDescent="0.3"/>
    <row r="1311" spans="1:10" ht="33.75" customHeight="1" thickBot="1" x14ac:dyDescent="0.25">
      <c r="A1311" s="59" t="s">
        <v>16383</v>
      </c>
      <c r="B1311" s="59" t="s">
        <v>161</v>
      </c>
      <c r="C1311" s="59" t="s">
        <v>11725</v>
      </c>
      <c r="D1311" s="59" t="s">
        <v>14379</v>
      </c>
      <c r="E1311" s="59" t="s">
        <v>10963</v>
      </c>
      <c r="F1311" s="59" t="s">
        <v>11096</v>
      </c>
      <c r="G1311" s="5"/>
      <c r="H1311" s="5"/>
      <c r="I1311" s="5"/>
      <c r="J1311" s="5"/>
    </row>
    <row r="1312" spans="1:10" ht="13.5" customHeight="1" thickBot="1" x14ac:dyDescent="0.25">
      <c r="A1312" s="61" t="s">
        <v>18864</v>
      </c>
      <c r="B1312" s="61" t="s">
        <v>18865</v>
      </c>
      <c r="C1312" s="61" t="s">
        <v>17798</v>
      </c>
      <c r="D1312" s="61" t="s">
        <v>10172</v>
      </c>
      <c r="E1312" s="61" t="s">
        <v>8855</v>
      </c>
      <c r="F1312" s="61"/>
      <c r="G1312" s="5"/>
      <c r="H1312" s="5"/>
      <c r="I1312" s="5"/>
      <c r="J1312" s="5"/>
    </row>
    <row r="1313" spans="1:10" ht="14.1" customHeight="1" thickBot="1" x14ac:dyDescent="0.25">
      <c r="A1313" s="78" t="s">
        <v>14829</v>
      </c>
      <c r="B1313" s="62" t="s">
        <v>8529</v>
      </c>
      <c r="C1313" s="71">
        <v>45108</v>
      </c>
      <c r="D1313" s="78" t="s">
        <v>9386</v>
      </c>
      <c r="E1313" s="62" t="s">
        <v>13094</v>
      </c>
      <c r="F1313" s="61" t="s">
        <v>3080</v>
      </c>
      <c r="G1313" s="5"/>
      <c r="H1313" s="5"/>
      <c r="I1313" s="5"/>
      <c r="J1313" s="5"/>
    </row>
    <row r="1314" spans="1:10" ht="14.1" customHeight="1" thickBot="1" x14ac:dyDescent="0.25">
      <c r="A1314" s="79"/>
      <c r="B1314" s="62" t="s">
        <v>1786</v>
      </c>
      <c r="C1314" s="60">
        <f>IF(C1313="","",IF(AND(MONTH(C1313)&gt;=1,MONTH(C1313)&lt;=3),1,IF(AND(MONTH(C1313)&gt;=4,MONTH(C1313)&lt;=6),2,IF(AND(MONTH(C1313)&gt;=7,MONTH(C1313)&lt;=9),3,4))))</f>
        <v>3</v>
      </c>
      <c r="D1314" s="79"/>
      <c r="E1314" s="62" t="s">
        <v>2417</v>
      </c>
      <c r="F1314" s="61" t="s">
        <v>11113</v>
      </c>
      <c r="G1314" s="5"/>
      <c r="H1314" s="5"/>
      <c r="I1314" s="5"/>
      <c r="J1314" s="5"/>
    </row>
    <row r="1315" spans="1:10" ht="14.1" customHeight="1" thickBot="1" x14ac:dyDescent="0.25">
      <c r="A1315" s="79"/>
      <c r="B1315" s="62" t="s">
        <v>12943</v>
      </c>
      <c r="C1315" s="71">
        <v>45199</v>
      </c>
      <c r="D1315" s="79"/>
      <c r="E1315" s="62" t="s">
        <v>3073</v>
      </c>
      <c r="F1315" s="61" t="s">
        <v>11113</v>
      </c>
      <c r="G1315" s="5"/>
      <c r="H1315" s="5"/>
      <c r="I1315" s="5"/>
      <c r="J1315" s="5"/>
    </row>
    <row r="1316" spans="1:10" ht="14.1" customHeight="1" thickBot="1" x14ac:dyDescent="0.25">
      <c r="A1316" s="79"/>
      <c r="B1316" s="62" t="s">
        <v>1786</v>
      </c>
      <c r="C1316" s="60">
        <f>IF(C1315="","",IF(AND(MONTH(C1315)&gt;=1,MONTH(C1315)&lt;=3),1,IF(AND(MONTH(C1315)&gt;=4,MONTH(C1315)&lt;=6),2,IF(AND(MONTH(C1315)&gt;=7,MONTH(C1315)&lt;=9),3,4))))</f>
        <v>3</v>
      </c>
      <c r="D1316" s="79"/>
      <c r="E1316" s="62" t="s">
        <v>13193</v>
      </c>
      <c r="F1316" s="61" t="s">
        <v>11113</v>
      </c>
      <c r="G1316" s="5"/>
      <c r="H1316" s="5"/>
      <c r="I1316" s="5"/>
      <c r="J1316" s="5"/>
    </row>
    <row r="1317" spans="1:10" ht="14.1" customHeight="1" thickBot="1" x14ac:dyDescent="0.25">
      <c r="A1317" s="5"/>
      <c r="B1317" s="5"/>
      <c r="C1317" s="5"/>
      <c r="D1317" s="5"/>
      <c r="E1317" s="5"/>
      <c r="F1317" s="5"/>
      <c r="G1317" s="5"/>
      <c r="H1317" s="5"/>
      <c r="I1317" s="5"/>
      <c r="J1317" s="5"/>
    </row>
    <row r="1318" spans="1:10" ht="14.1" customHeight="1" thickBot="1" x14ac:dyDescent="0.25">
      <c r="A1318" s="67" t="s">
        <v>15736</v>
      </c>
      <c r="B1318" s="67" t="s">
        <v>16147</v>
      </c>
      <c r="C1318" s="67" t="s">
        <v>15642</v>
      </c>
      <c r="D1318" s="67" t="s">
        <v>15252</v>
      </c>
      <c r="E1318" s="67" t="s">
        <v>6933</v>
      </c>
      <c r="F1318" s="67" t="s">
        <v>15281</v>
      </c>
      <c r="G1318" s="5"/>
      <c r="H1318" s="5"/>
      <c r="I1318" s="5"/>
      <c r="J1318" s="5"/>
    </row>
    <row r="1319" spans="1:10" ht="13.5" customHeight="1" x14ac:dyDescent="0.2">
      <c r="A1319" s="73">
        <v>52161533</v>
      </c>
      <c r="B1319" s="64" t="str">
        <f ca="1">IFERROR(INDEX(UNSPSCDes,MATCH(INDIRECT(ADDRESS(ROW(),COLUMN()-1,4)),UNSPSCCode,0)),"")</f>
        <v>Megáfonos</v>
      </c>
      <c r="C1319" s="63" t="s">
        <v>1449</v>
      </c>
      <c r="D1319" s="63">
        <v>2</v>
      </c>
      <c r="E1319" s="66">
        <v>3000</v>
      </c>
      <c r="F1319" s="65">
        <f ca="1">INDIRECT(ADDRESS(ROW(),COLUMN()-2,4))*INDIRECT(ADDRESS(ROW(),COLUMN()-1,4))</f>
        <v>6000</v>
      </c>
      <c r="G1319" s="5"/>
      <c r="H1319" s="5"/>
      <c r="I1319" s="5"/>
      <c r="J1319" s="5"/>
    </row>
    <row r="1320" spans="1:10" ht="14.1" customHeight="1" x14ac:dyDescent="0.2">
      <c r="A1320" s="5"/>
      <c r="B1320" s="5"/>
      <c r="C1320" s="5"/>
      <c r="D1320" s="5"/>
      <c r="E1320" s="68" t="s">
        <v>12551</v>
      </c>
      <c r="F1320" s="69">
        <f ca="1">SUM(Table370[MONTO TOTAL ESTIMADO])</f>
        <v>6000</v>
      </c>
      <c r="G1320" s="5"/>
      <c r="H1320" s="5" t="str">
        <f>C1312</f>
        <v>Bienes</v>
      </c>
      <c r="I1320" s="5" t="str">
        <f>E1312</f>
        <v>Sí</v>
      </c>
      <c r="J1320" s="5" t="str">
        <f>D1312</f>
        <v>Compras por debajo del Umbral</v>
      </c>
    </row>
    <row r="1321" spans="1:10" ht="14.1" customHeight="1" thickBot="1" x14ac:dyDescent="0.3"/>
    <row r="1322" spans="1:10" ht="33.75" customHeight="1" thickBot="1" x14ac:dyDescent="0.25">
      <c r="A1322" s="59" t="s">
        <v>16383</v>
      </c>
      <c r="B1322" s="59" t="s">
        <v>161</v>
      </c>
      <c r="C1322" s="59" t="s">
        <v>11725</v>
      </c>
      <c r="D1322" s="59" t="s">
        <v>14379</v>
      </c>
      <c r="E1322" s="59" t="s">
        <v>10963</v>
      </c>
      <c r="F1322" s="59" t="s">
        <v>11096</v>
      </c>
      <c r="G1322" s="5"/>
      <c r="H1322" s="5"/>
      <c r="I1322" s="5"/>
      <c r="J1322" s="5"/>
    </row>
    <row r="1323" spans="1:10" ht="13.5" customHeight="1" thickBot="1" x14ac:dyDescent="0.25">
      <c r="A1323" s="61" t="s">
        <v>18864</v>
      </c>
      <c r="B1323" s="61" t="s">
        <v>18865</v>
      </c>
      <c r="C1323" s="61" t="s">
        <v>17798</v>
      </c>
      <c r="D1323" s="61" t="s">
        <v>10172</v>
      </c>
      <c r="E1323" s="61" t="s">
        <v>8855</v>
      </c>
      <c r="F1323" s="61"/>
      <c r="G1323" s="5"/>
      <c r="H1323" s="5"/>
      <c r="I1323" s="5"/>
      <c r="J1323" s="5"/>
    </row>
    <row r="1324" spans="1:10" ht="14.1" customHeight="1" thickBot="1" x14ac:dyDescent="0.25">
      <c r="A1324" s="78" t="s">
        <v>14829</v>
      </c>
      <c r="B1324" s="62" t="s">
        <v>8529</v>
      </c>
      <c r="C1324" s="71">
        <v>45200</v>
      </c>
      <c r="D1324" s="78" t="s">
        <v>9386</v>
      </c>
      <c r="E1324" s="62" t="s">
        <v>13094</v>
      </c>
      <c r="F1324" s="61" t="s">
        <v>3080</v>
      </c>
      <c r="G1324" s="5"/>
      <c r="H1324" s="5"/>
      <c r="I1324" s="5"/>
      <c r="J1324" s="5"/>
    </row>
    <row r="1325" spans="1:10" ht="14.1" customHeight="1" thickBot="1" x14ac:dyDescent="0.25">
      <c r="A1325" s="79"/>
      <c r="B1325" s="62" t="s">
        <v>1786</v>
      </c>
      <c r="C1325" s="60">
        <f>IF(C1324="","",IF(AND(MONTH(C1324)&gt;=1,MONTH(C1324)&lt;=3),1,IF(AND(MONTH(C1324)&gt;=4,MONTH(C1324)&lt;=6),2,IF(AND(MONTH(C1324)&gt;=7,MONTH(C1324)&lt;=9),3,4))))</f>
        <v>4</v>
      </c>
      <c r="D1325" s="79"/>
      <c r="E1325" s="62" t="s">
        <v>2417</v>
      </c>
      <c r="F1325" s="61" t="s">
        <v>11113</v>
      </c>
      <c r="G1325" s="5"/>
      <c r="H1325" s="5"/>
      <c r="I1325" s="5"/>
      <c r="J1325" s="5"/>
    </row>
    <row r="1326" spans="1:10" ht="14.1" customHeight="1" thickBot="1" x14ac:dyDescent="0.25">
      <c r="A1326" s="79"/>
      <c r="B1326" s="62" t="s">
        <v>12943</v>
      </c>
      <c r="C1326" s="71">
        <v>45291</v>
      </c>
      <c r="D1326" s="79"/>
      <c r="E1326" s="62" t="s">
        <v>3073</v>
      </c>
      <c r="F1326" s="61" t="s">
        <v>11113</v>
      </c>
      <c r="G1326" s="5"/>
      <c r="H1326" s="5"/>
      <c r="I1326" s="5"/>
      <c r="J1326" s="5"/>
    </row>
    <row r="1327" spans="1:10" ht="14.1" customHeight="1" thickBot="1" x14ac:dyDescent="0.25">
      <c r="A1327" s="79"/>
      <c r="B1327" s="62" t="s">
        <v>1786</v>
      </c>
      <c r="C1327" s="60">
        <f>IF(C1326="","",IF(AND(MONTH(C1326)&gt;=1,MONTH(C1326)&lt;=3),1,IF(AND(MONTH(C1326)&gt;=4,MONTH(C1326)&lt;=6),2,IF(AND(MONTH(C1326)&gt;=7,MONTH(C1326)&lt;=9),3,4))))</f>
        <v>4</v>
      </c>
      <c r="D1327" s="79"/>
      <c r="E1327" s="62" t="s">
        <v>13193</v>
      </c>
      <c r="F1327" s="61" t="s">
        <v>11113</v>
      </c>
      <c r="G1327" s="5"/>
      <c r="H1327" s="5"/>
      <c r="I1327" s="5"/>
      <c r="J1327" s="5"/>
    </row>
    <row r="1328" spans="1:10" ht="14.1" customHeight="1" thickBot="1" x14ac:dyDescent="0.25">
      <c r="A1328" s="5"/>
      <c r="B1328" s="5"/>
      <c r="C1328" s="5"/>
      <c r="D1328" s="5"/>
      <c r="E1328" s="5"/>
      <c r="F1328" s="5"/>
      <c r="G1328" s="5"/>
      <c r="H1328" s="5"/>
      <c r="I1328" s="5"/>
      <c r="J1328" s="5"/>
    </row>
    <row r="1329" spans="1:10" ht="14.1" customHeight="1" thickBot="1" x14ac:dyDescent="0.25">
      <c r="A1329" s="67" t="s">
        <v>15736</v>
      </c>
      <c r="B1329" s="67" t="s">
        <v>16147</v>
      </c>
      <c r="C1329" s="67" t="s">
        <v>15642</v>
      </c>
      <c r="D1329" s="67" t="s">
        <v>15252</v>
      </c>
      <c r="E1329" s="67" t="s">
        <v>6933</v>
      </c>
      <c r="F1329" s="67" t="s">
        <v>15281</v>
      </c>
      <c r="G1329" s="5"/>
      <c r="H1329" s="5"/>
      <c r="I1329" s="5"/>
      <c r="J1329" s="5"/>
    </row>
    <row r="1330" spans="1:10" ht="13.5" customHeight="1" x14ac:dyDescent="0.2">
      <c r="A1330" s="73">
        <v>26111703</v>
      </c>
      <c r="B1330" s="64" t="str">
        <f ca="1">IFERROR(INDEX(UNSPSCDes,MATCH(INDIRECT(ADDRESS(ROW(),COLUMN()-1,4)),UNSPSCCode,0)),"")</f>
        <v>Baterías para vehículos</v>
      </c>
      <c r="C1330" s="63" t="s">
        <v>1449</v>
      </c>
      <c r="D1330" s="63">
        <v>2</v>
      </c>
      <c r="E1330" s="66">
        <v>7000</v>
      </c>
      <c r="F1330" s="65">
        <f ca="1">INDIRECT(ADDRESS(ROW(),COLUMN()-2,4))*INDIRECT(ADDRESS(ROW(),COLUMN()-1,4))</f>
        <v>14000</v>
      </c>
      <c r="G1330" s="5"/>
      <c r="H1330" s="5"/>
      <c r="I1330" s="5"/>
      <c r="J1330" s="5"/>
    </row>
    <row r="1331" spans="1:10" ht="14.1" customHeight="1" x14ac:dyDescent="0.2">
      <c r="A1331" s="5"/>
      <c r="B1331" s="5"/>
      <c r="C1331" s="5"/>
      <c r="D1331" s="5"/>
      <c r="E1331" s="68" t="s">
        <v>12551</v>
      </c>
      <c r="F1331" s="69">
        <f ca="1">SUM(Table371[MONTO TOTAL ESTIMADO])</f>
        <v>14000</v>
      </c>
      <c r="G1331" s="5"/>
      <c r="H1331" s="5" t="str">
        <f>C1323</f>
        <v>Bienes</v>
      </c>
      <c r="I1331" s="5" t="str">
        <f>E1323</f>
        <v>Sí</v>
      </c>
      <c r="J1331" s="5" t="str">
        <f>D1323</f>
        <v>Compras por debajo del Umbral</v>
      </c>
    </row>
    <row r="1332" spans="1:10" ht="14.1" customHeight="1" thickBot="1" x14ac:dyDescent="0.3"/>
    <row r="1333" spans="1:10" ht="33.75" customHeight="1" thickBot="1" x14ac:dyDescent="0.25">
      <c r="A1333" s="59" t="s">
        <v>16383</v>
      </c>
      <c r="B1333" s="59" t="s">
        <v>161</v>
      </c>
      <c r="C1333" s="59" t="s">
        <v>11725</v>
      </c>
      <c r="D1333" s="59" t="s">
        <v>14379</v>
      </c>
      <c r="E1333" s="59" t="s">
        <v>10963</v>
      </c>
      <c r="F1333" s="59" t="s">
        <v>11096</v>
      </c>
      <c r="G1333" s="5"/>
      <c r="H1333" s="5"/>
      <c r="I1333" s="5"/>
      <c r="J1333" s="5"/>
    </row>
    <row r="1334" spans="1:10" ht="13.5" customHeight="1" thickBot="1" x14ac:dyDescent="0.25">
      <c r="A1334" s="61" t="s">
        <v>18866</v>
      </c>
      <c r="B1334" s="61" t="s">
        <v>18866</v>
      </c>
      <c r="C1334" s="61" t="s">
        <v>17798</v>
      </c>
      <c r="D1334" s="61" t="s">
        <v>17483</v>
      </c>
      <c r="E1334" s="61" t="s">
        <v>17854</v>
      </c>
      <c r="F1334" s="61"/>
      <c r="G1334" s="5"/>
      <c r="H1334" s="5"/>
      <c r="I1334" s="5"/>
      <c r="J1334" s="5"/>
    </row>
    <row r="1335" spans="1:10" ht="14.1" customHeight="1" thickBot="1" x14ac:dyDescent="0.25">
      <c r="A1335" s="78" t="s">
        <v>14829</v>
      </c>
      <c r="B1335" s="62" t="s">
        <v>8529</v>
      </c>
      <c r="C1335" s="71">
        <v>44927</v>
      </c>
      <c r="D1335" s="78" t="s">
        <v>9386</v>
      </c>
      <c r="E1335" s="62" t="s">
        <v>13094</v>
      </c>
      <c r="F1335" s="61" t="s">
        <v>3080</v>
      </c>
      <c r="G1335" s="5"/>
      <c r="H1335" s="5"/>
      <c r="I1335" s="5"/>
      <c r="J1335" s="5"/>
    </row>
    <row r="1336" spans="1:10" ht="14.1" customHeight="1" thickBot="1" x14ac:dyDescent="0.25">
      <c r="A1336" s="79"/>
      <c r="B1336" s="62" t="s">
        <v>1786</v>
      </c>
      <c r="C1336" s="60">
        <f>IF(C1335="","",IF(AND(MONTH(C1335)&gt;=1,MONTH(C1335)&lt;=3),1,IF(AND(MONTH(C1335)&gt;=4,MONTH(C1335)&lt;=6),2,IF(AND(MONTH(C1335)&gt;=7,MONTH(C1335)&lt;=9),3,4))))</f>
        <v>1</v>
      </c>
      <c r="D1336" s="79"/>
      <c r="E1336" s="62" t="s">
        <v>2417</v>
      </c>
      <c r="F1336" s="61" t="s">
        <v>11113</v>
      </c>
      <c r="G1336" s="5"/>
      <c r="H1336" s="5"/>
      <c r="I1336" s="5"/>
      <c r="J1336" s="5"/>
    </row>
    <row r="1337" spans="1:10" ht="14.1" customHeight="1" thickBot="1" x14ac:dyDescent="0.25">
      <c r="A1337" s="79"/>
      <c r="B1337" s="62" t="s">
        <v>12943</v>
      </c>
      <c r="C1337" s="71">
        <v>45016</v>
      </c>
      <c r="D1337" s="79"/>
      <c r="E1337" s="62" t="s">
        <v>3073</v>
      </c>
      <c r="F1337" s="61" t="s">
        <v>11113</v>
      </c>
      <c r="G1337" s="5"/>
      <c r="H1337" s="5"/>
      <c r="I1337" s="5"/>
      <c r="J1337" s="5"/>
    </row>
    <row r="1338" spans="1:10" ht="14.1" customHeight="1" thickBot="1" x14ac:dyDescent="0.25">
      <c r="A1338" s="79"/>
      <c r="B1338" s="62" t="s">
        <v>1786</v>
      </c>
      <c r="C1338" s="60">
        <f>IF(C1337="","",IF(AND(MONTH(C1337)&gt;=1,MONTH(C1337)&lt;=3),1,IF(AND(MONTH(C1337)&gt;=4,MONTH(C1337)&lt;=6),2,IF(AND(MONTH(C1337)&gt;=7,MONTH(C1337)&lt;=9),3,4))))</f>
        <v>1</v>
      </c>
      <c r="D1338" s="79"/>
      <c r="E1338" s="62" t="s">
        <v>13193</v>
      </c>
      <c r="F1338" s="61" t="s">
        <v>11113</v>
      </c>
      <c r="G1338" s="5"/>
      <c r="H1338" s="5"/>
      <c r="I1338" s="5"/>
      <c r="J1338" s="5"/>
    </row>
    <row r="1339" spans="1:10" ht="14.1" customHeight="1" thickBot="1" x14ac:dyDescent="0.25">
      <c r="A1339" s="5"/>
      <c r="B1339" s="5"/>
      <c r="C1339" s="5"/>
      <c r="D1339" s="5"/>
      <c r="E1339" s="5"/>
      <c r="F1339" s="5"/>
      <c r="G1339" s="5"/>
      <c r="H1339" s="5"/>
      <c r="I1339" s="5"/>
      <c r="J1339" s="5"/>
    </row>
    <row r="1340" spans="1:10" ht="14.1" customHeight="1" thickBot="1" x14ac:dyDescent="0.25">
      <c r="A1340" s="67" t="s">
        <v>15736</v>
      </c>
      <c r="B1340" s="67" t="s">
        <v>16147</v>
      </c>
      <c r="C1340" s="67" t="s">
        <v>15642</v>
      </c>
      <c r="D1340" s="67" t="s">
        <v>15252</v>
      </c>
      <c r="E1340" s="67" t="s">
        <v>6933</v>
      </c>
      <c r="F1340" s="67" t="s">
        <v>15281</v>
      </c>
      <c r="G1340" s="5"/>
      <c r="H1340" s="5"/>
      <c r="I1340" s="5"/>
      <c r="J1340" s="5"/>
    </row>
    <row r="1341" spans="1:10" ht="14.1" customHeight="1" x14ac:dyDescent="0.2">
      <c r="A1341" s="73">
        <v>25172504</v>
      </c>
      <c r="B1341" s="64" t="str">
        <f ca="1">IFERROR(INDEX(UNSPSCDes,MATCH(INDIRECT(ADDRESS(ROW(),COLUMN()-1,4)),UNSPSCCode,0)),"")</f>
        <v>Llantas para automóviles o camionetas</v>
      </c>
      <c r="C1341" s="63" t="s">
        <v>1449</v>
      </c>
      <c r="D1341" s="63">
        <v>2</v>
      </c>
      <c r="E1341" s="66">
        <v>5000</v>
      </c>
      <c r="F1341" s="65">
        <f ca="1">INDIRECT(ADDRESS(ROW(),COLUMN()-2,4))*INDIRECT(ADDRESS(ROW(),COLUMN()-1,4))</f>
        <v>10000</v>
      </c>
      <c r="G1341" s="5"/>
      <c r="H1341" s="5"/>
      <c r="I1341" s="5"/>
      <c r="J1341" s="5"/>
    </row>
    <row r="1342" spans="1:10" ht="13.5" customHeight="1" x14ac:dyDescent="0.2">
      <c r="A1342" s="73">
        <v>25172502</v>
      </c>
      <c r="B1342" s="64" t="str">
        <f ca="1">IFERROR(INDEX(UNSPSCDes,MATCH(INDIRECT(ADDRESS(ROW(),COLUMN()-1,4)),UNSPSCCode,0)),"")</f>
        <v>Neumático para llantas de automóviles</v>
      </c>
      <c r="C1342" s="63" t="s">
        <v>1449</v>
      </c>
      <c r="D1342" s="63">
        <v>2</v>
      </c>
      <c r="E1342" s="66">
        <v>7000</v>
      </c>
      <c r="F1342" s="65">
        <f ca="1">INDIRECT(ADDRESS(ROW(),COLUMN()-2,4))*INDIRECT(ADDRESS(ROW(),COLUMN()-1,4))</f>
        <v>14000</v>
      </c>
      <c r="G1342" s="5"/>
      <c r="H1342" s="5"/>
      <c r="I1342" s="5"/>
      <c r="J1342" s="5"/>
    </row>
    <row r="1343" spans="1:10" ht="14.1" customHeight="1" x14ac:dyDescent="0.2">
      <c r="A1343" s="5"/>
      <c r="B1343" s="5"/>
      <c r="C1343" s="5"/>
      <c r="D1343" s="5"/>
      <c r="E1343" s="68" t="s">
        <v>12551</v>
      </c>
      <c r="F1343" s="69">
        <f ca="1">SUM(Table372[MONTO TOTAL ESTIMADO])</f>
        <v>24000</v>
      </c>
      <c r="G1343" s="5"/>
      <c r="H1343" s="5" t="str">
        <f>C1334</f>
        <v>Bienes</v>
      </c>
      <c r="I1343" s="5" t="str">
        <f>E1334</f>
        <v>No</v>
      </c>
      <c r="J1343" s="5" t="str">
        <f>D1334</f>
        <v>Compras Menores</v>
      </c>
    </row>
    <row r="1344" spans="1:10" ht="14.1" customHeight="1" thickBot="1" x14ac:dyDescent="0.3"/>
    <row r="1345" spans="1:10" ht="33.75" customHeight="1" thickBot="1" x14ac:dyDescent="0.25">
      <c r="A1345" s="59" t="s">
        <v>16383</v>
      </c>
      <c r="B1345" s="59" t="s">
        <v>161</v>
      </c>
      <c r="C1345" s="59" t="s">
        <v>11725</v>
      </c>
      <c r="D1345" s="59" t="s">
        <v>14379</v>
      </c>
      <c r="E1345" s="59" t="s">
        <v>10963</v>
      </c>
      <c r="F1345" s="59" t="s">
        <v>11096</v>
      </c>
      <c r="G1345" s="5"/>
      <c r="H1345" s="5"/>
      <c r="I1345" s="5"/>
      <c r="J1345" s="5"/>
    </row>
    <row r="1346" spans="1:10" ht="13.5" customHeight="1" thickBot="1" x14ac:dyDescent="0.25">
      <c r="A1346" s="61" t="s">
        <v>18866</v>
      </c>
      <c r="B1346" s="61" t="s">
        <v>18866</v>
      </c>
      <c r="C1346" s="61" t="s">
        <v>17798</v>
      </c>
      <c r="D1346" s="61" t="s">
        <v>17483</v>
      </c>
      <c r="E1346" s="61" t="s">
        <v>17854</v>
      </c>
      <c r="F1346" s="61"/>
      <c r="G1346" s="5"/>
      <c r="H1346" s="5"/>
      <c r="I1346" s="5"/>
      <c r="J1346" s="5"/>
    </row>
    <row r="1347" spans="1:10" ht="14.1" customHeight="1" thickBot="1" x14ac:dyDescent="0.25">
      <c r="A1347" s="78" t="s">
        <v>14829</v>
      </c>
      <c r="B1347" s="62" t="s">
        <v>8529</v>
      </c>
      <c r="C1347" s="71">
        <v>45017</v>
      </c>
      <c r="D1347" s="78" t="s">
        <v>9386</v>
      </c>
      <c r="E1347" s="62" t="s">
        <v>13094</v>
      </c>
      <c r="F1347" s="61" t="s">
        <v>3080</v>
      </c>
      <c r="G1347" s="5"/>
      <c r="H1347" s="5"/>
      <c r="I1347" s="5"/>
      <c r="J1347" s="5"/>
    </row>
    <row r="1348" spans="1:10" ht="14.1" customHeight="1" thickBot="1" x14ac:dyDescent="0.25">
      <c r="A1348" s="79"/>
      <c r="B1348" s="62" t="s">
        <v>1786</v>
      </c>
      <c r="C1348" s="60">
        <f>IF(C1347="","",IF(AND(MONTH(C1347)&gt;=1,MONTH(C1347)&lt;=3),1,IF(AND(MONTH(C1347)&gt;=4,MONTH(C1347)&lt;=6),2,IF(AND(MONTH(C1347)&gt;=7,MONTH(C1347)&lt;=9),3,4))))</f>
        <v>2</v>
      </c>
      <c r="D1348" s="79"/>
      <c r="E1348" s="62" t="s">
        <v>2417</v>
      </c>
      <c r="F1348" s="61" t="s">
        <v>11113</v>
      </c>
      <c r="G1348" s="5"/>
      <c r="H1348" s="5"/>
      <c r="I1348" s="5"/>
      <c r="J1348" s="5"/>
    </row>
    <row r="1349" spans="1:10" ht="14.1" customHeight="1" thickBot="1" x14ac:dyDescent="0.25">
      <c r="A1349" s="79"/>
      <c r="B1349" s="62" t="s">
        <v>12943</v>
      </c>
      <c r="C1349" s="71">
        <v>45107</v>
      </c>
      <c r="D1349" s="79"/>
      <c r="E1349" s="62" t="s">
        <v>3073</v>
      </c>
      <c r="F1349" s="61" t="s">
        <v>11113</v>
      </c>
      <c r="G1349" s="5"/>
      <c r="H1349" s="5"/>
      <c r="I1349" s="5"/>
      <c r="J1349" s="5"/>
    </row>
    <row r="1350" spans="1:10" ht="14.1" customHeight="1" thickBot="1" x14ac:dyDescent="0.25">
      <c r="A1350" s="79"/>
      <c r="B1350" s="62" t="s">
        <v>1786</v>
      </c>
      <c r="C1350" s="60">
        <f>IF(C1349="","",IF(AND(MONTH(C1349)&gt;=1,MONTH(C1349)&lt;=3),1,IF(AND(MONTH(C1349)&gt;=4,MONTH(C1349)&lt;=6),2,IF(AND(MONTH(C1349)&gt;=7,MONTH(C1349)&lt;=9),3,4))))</f>
        <v>2</v>
      </c>
      <c r="D1350" s="79"/>
      <c r="E1350" s="62" t="s">
        <v>13193</v>
      </c>
      <c r="F1350" s="61" t="s">
        <v>11113</v>
      </c>
      <c r="G1350" s="5"/>
      <c r="H1350" s="5"/>
      <c r="I1350" s="5"/>
      <c r="J1350" s="5"/>
    </row>
    <row r="1351" spans="1:10" ht="14.1" customHeight="1" thickBot="1" x14ac:dyDescent="0.25">
      <c r="A1351" s="5"/>
      <c r="B1351" s="5"/>
      <c r="C1351" s="5"/>
      <c r="D1351" s="5"/>
      <c r="E1351" s="5"/>
      <c r="F1351" s="5"/>
      <c r="G1351" s="5"/>
      <c r="H1351" s="5"/>
      <c r="I1351" s="5"/>
      <c r="J1351" s="5"/>
    </row>
    <row r="1352" spans="1:10" ht="14.1" customHeight="1" thickBot="1" x14ac:dyDescent="0.25">
      <c r="A1352" s="67" t="s">
        <v>15736</v>
      </c>
      <c r="B1352" s="67" t="s">
        <v>16147</v>
      </c>
      <c r="C1352" s="67" t="s">
        <v>15642</v>
      </c>
      <c r="D1352" s="67" t="s">
        <v>15252</v>
      </c>
      <c r="E1352" s="67" t="s">
        <v>6933</v>
      </c>
      <c r="F1352" s="67" t="s">
        <v>15281</v>
      </c>
      <c r="G1352" s="5"/>
      <c r="H1352" s="5"/>
      <c r="I1352" s="5"/>
      <c r="J1352" s="5"/>
    </row>
    <row r="1353" spans="1:10" ht="14.1" customHeight="1" x14ac:dyDescent="0.2">
      <c r="A1353" s="73">
        <v>25172504</v>
      </c>
      <c r="B1353" s="64" t="str">
        <f ca="1">IFERROR(INDEX(UNSPSCDes,MATCH(INDIRECT(ADDRESS(ROW(),COLUMN()-1,4)),UNSPSCCode,0)),"")</f>
        <v>Llantas para automóviles o camionetas</v>
      </c>
      <c r="C1353" s="63" t="s">
        <v>1449</v>
      </c>
      <c r="D1353" s="63">
        <v>4</v>
      </c>
      <c r="E1353" s="66">
        <v>5000</v>
      </c>
      <c r="F1353" s="65">
        <f ca="1">INDIRECT(ADDRESS(ROW(),COLUMN()-2,4))*INDIRECT(ADDRESS(ROW(),COLUMN()-1,4))</f>
        <v>20000</v>
      </c>
      <c r="G1353" s="5"/>
      <c r="H1353" s="5"/>
      <c r="I1353" s="5"/>
      <c r="J1353" s="5"/>
    </row>
    <row r="1354" spans="1:10" ht="13.5" customHeight="1" x14ac:dyDescent="0.2">
      <c r="A1354" s="73">
        <v>25172502</v>
      </c>
      <c r="B1354" s="64" t="str">
        <f ca="1">IFERROR(INDEX(UNSPSCDes,MATCH(INDIRECT(ADDRESS(ROW(),COLUMN()-1,4)),UNSPSCCode,0)),"")</f>
        <v>Neumático para llantas de automóviles</v>
      </c>
      <c r="C1354" s="63" t="s">
        <v>1449</v>
      </c>
      <c r="D1354" s="63">
        <v>4</v>
      </c>
      <c r="E1354" s="66">
        <v>7000</v>
      </c>
      <c r="F1354" s="65">
        <f ca="1">INDIRECT(ADDRESS(ROW(),COLUMN()-2,4))*INDIRECT(ADDRESS(ROW(),COLUMN()-1,4))</f>
        <v>28000</v>
      </c>
      <c r="G1354" s="5"/>
      <c r="H1354" s="5"/>
      <c r="I1354" s="5"/>
      <c r="J1354" s="5"/>
    </row>
    <row r="1355" spans="1:10" ht="14.1" customHeight="1" x14ac:dyDescent="0.2">
      <c r="A1355" s="5"/>
      <c r="B1355" s="5"/>
      <c r="C1355" s="5"/>
      <c r="D1355" s="5"/>
      <c r="E1355" s="68" t="s">
        <v>12551</v>
      </c>
      <c r="F1355" s="69">
        <f ca="1">SUM(Table373[MONTO TOTAL ESTIMADO])</f>
        <v>48000</v>
      </c>
      <c r="G1355" s="5"/>
      <c r="H1355" s="5" t="str">
        <f>C1346</f>
        <v>Bienes</v>
      </c>
      <c r="I1355" s="5" t="str">
        <f>E1346</f>
        <v>No</v>
      </c>
      <c r="J1355" s="5" t="str">
        <f>D1346</f>
        <v>Compras Menores</v>
      </c>
    </row>
    <row r="1356" spans="1:10" ht="14.1" customHeight="1" thickBot="1" x14ac:dyDescent="0.3"/>
    <row r="1357" spans="1:10" ht="33.75" customHeight="1" thickBot="1" x14ac:dyDescent="0.25">
      <c r="A1357" s="59" t="s">
        <v>16383</v>
      </c>
      <c r="B1357" s="59" t="s">
        <v>161</v>
      </c>
      <c r="C1357" s="59" t="s">
        <v>11725</v>
      </c>
      <c r="D1357" s="59" t="s">
        <v>14379</v>
      </c>
      <c r="E1357" s="59" t="s">
        <v>10963</v>
      </c>
      <c r="F1357" s="59" t="s">
        <v>11096</v>
      </c>
      <c r="G1357" s="5"/>
      <c r="H1357" s="5"/>
      <c r="I1357" s="5"/>
      <c r="J1357" s="5"/>
    </row>
    <row r="1358" spans="1:10" ht="13.5" customHeight="1" thickBot="1" x14ac:dyDescent="0.25">
      <c r="A1358" s="61" t="s">
        <v>18866</v>
      </c>
      <c r="B1358" s="61" t="s">
        <v>18866</v>
      </c>
      <c r="C1358" s="61" t="s">
        <v>17798</v>
      </c>
      <c r="D1358" s="61" t="s">
        <v>17483</v>
      </c>
      <c r="E1358" s="61" t="s">
        <v>17854</v>
      </c>
      <c r="F1358" s="61"/>
      <c r="G1358" s="5"/>
      <c r="H1358" s="5"/>
      <c r="I1358" s="5"/>
      <c r="J1358" s="5"/>
    </row>
    <row r="1359" spans="1:10" ht="14.1" customHeight="1" thickBot="1" x14ac:dyDescent="0.25">
      <c r="A1359" s="78" t="s">
        <v>14829</v>
      </c>
      <c r="B1359" s="62" t="s">
        <v>8529</v>
      </c>
      <c r="C1359" s="71">
        <v>45108</v>
      </c>
      <c r="D1359" s="78" t="s">
        <v>9386</v>
      </c>
      <c r="E1359" s="62" t="s">
        <v>13094</v>
      </c>
      <c r="F1359" s="61" t="s">
        <v>3080</v>
      </c>
      <c r="G1359" s="5"/>
      <c r="H1359" s="5"/>
      <c r="I1359" s="5"/>
      <c r="J1359" s="5"/>
    </row>
    <row r="1360" spans="1:10" ht="14.1" customHeight="1" thickBot="1" x14ac:dyDescent="0.25">
      <c r="A1360" s="79"/>
      <c r="B1360" s="62" t="s">
        <v>1786</v>
      </c>
      <c r="C1360" s="60">
        <f>IF(C1359="","",IF(AND(MONTH(C1359)&gt;=1,MONTH(C1359)&lt;=3),1,IF(AND(MONTH(C1359)&gt;=4,MONTH(C1359)&lt;=6),2,IF(AND(MONTH(C1359)&gt;=7,MONTH(C1359)&lt;=9),3,4))))</f>
        <v>3</v>
      </c>
      <c r="D1360" s="79"/>
      <c r="E1360" s="62" t="s">
        <v>2417</v>
      </c>
      <c r="F1360" s="61" t="s">
        <v>11113</v>
      </c>
      <c r="G1360" s="5"/>
      <c r="H1360" s="5"/>
      <c r="I1360" s="5"/>
      <c r="J1360" s="5"/>
    </row>
    <row r="1361" spans="1:10" ht="14.1" customHeight="1" thickBot="1" x14ac:dyDescent="0.25">
      <c r="A1361" s="79"/>
      <c r="B1361" s="62" t="s">
        <v>12943</v>
      </c>
      <c r="C1361" s="71">
        <v>45199</v>
      </c>
      <c r="D1361" s="79"/>
      <c r="E1361" s="62" t="s">
        <v>3073</v>
      </c>
      <c r="F1361" s="61" t="s">
        <v>11113</v>
      </c>
      <c r="G1361" s="5"/>
      <c r="H1361" s="5"/>
      <c r="I1361" s="5"/>
      <c r="J1361" s="5"/>
    </row>
    <row r="1362" spans="1:10" ht="14.1" customHeight="1" thickBot="1" x14ac:dyDescent="0.25">
      <c r="A1362" s="79"/>
      <c r="B1362" s="62" t="s">
        <v>1786</v>
      </c>
      <c r="C1362" s="60">
        <f>IF(C1361="","",IF(AND(MONTH(C1361)&gt;=1,MONTH(C1361)&lt;=3),1,IF(AND(MONTH(C1361)&gt;=4,MONTH(C1361)&lt;=6),2,IF(AND(MONTH(C1361)&gt;=7,MONTH(C1361)&lt;=9),3,4))))</f>
        <v>3</v>
      </c>
      <c r="D1362" s="79"/>
      <c r="E1362" s="62" t="s">
        <v>13193</v>
      </c>
      <c r="F1362" s="61" t="s">
        <v>11113</v>
      </c>
      <c r="G1362" s="5"/>
      <c r="H1362" s="5"/>
      <c r="I1362" s="5"/>
      <c r="J1362" s="5"/>
    </row>
    <row r="1363" spans="1:10" ht="14.1" customHeight="1" thickBot="1" x14ac:dyDescent="0.25">
      <c r="A1363" s="5"/>
      <c r="B1363" s="5"/>
      <c r="C1363" s="5"/>
      <c r="D1363" s="5"/>
      <c r="E1363" s="5"/>
      <c r="F1363" s="5"/>
      <c r="G1363" s="5"/>
      <c r="H1363" s="5"/>
      <c r="I1363" s="5"/>
      <c r="J1363" s="5"/>
    </row>
    <row r="1364" spans="1:10" ht="14.1" customHeight="1" thickBot="1" x14ac:dyDescent="0.25">
      <c r="A1364" s="67" t="s">
        <v>15736</v>
      </c>
      <c r="B1364" s="67" t="s">
        <v>16147</v>
      </c>
      <c r="C1364" s="67" t="s">
        <v>15642</v>
      </c>
      <c r="D1364" s="67" t="s">
        <v>15252</v>
      </c>
      <c r="E1364" s="67" t="s">
        <v>6933</v>
      </c>
      <c r="F1364" s="67" t="s">
        <v>15281</v>
      </c>
      <c r="G1364" s="5"/>
      <c r="H1364" s="5"/>
      <c r="I1364" s="5"/>
      <c r="J1364" s="5"/>
    </row>
    <row r="1365" spans="1:10" ht="14.1" customHeight="1" x14ac:dyDescent="0.2">
      <c r="A1365" s="73">
        <v>25172504</v>
      </c>
      <c r="B1365" s="64" t="str">
        <f ca="1">IFERROR(INDEX(UNSPSCDes,MATCH(INDIRECT(ADDRESS(ROW(),COLUMN()-1,4)),UNSPSCCode,0)),"")</f>
        <v>Llantas para automóviles o camionetas</v>
      </c>
      <c r="C1365" s="63" t="s">
        <v>1449</v>
      </c>
      <c r="D1365" s="63">
        <v>2</v>
      </c>
      <c r="E1365" s="66">
        <v>5000</v>
      </c>
      <c r="F1365" s="65">
        <f ca="1">INDIRECT(ADDRESS(ROW(),COLUMN()-2,4))*INDIRECT(ADDRESS(ROW(),COLUMN()-1,4))</f>
        <v>10000</v>
      </c>
      <c r="G1365" s="5"/>
      <c r="H1365" s="5"/>
      <c r="I1365" s="5"/>
      <c r="J1365" s="5"/>
    </row>
    <row r="1366" spans="1:10" ht="13.5" customHeight="1" x14ac:dyDescent="0.2">
      <c r="A1366" s="73">
        <v>25172502</v>
      </c>
      <c r="B1366" s="64" t="str">
        <f ca="1">IFERROR(INDEX(UNSPSCDes,MATCH(INDIRECT(ADDRESS(ROW(),COLUMN()-1,4)),UNSPSCCode,0)),"")</f>
        <v>Neumático para llantas de automóviles</v>
      </c>
      <c r="C1366" s="63" t="s">
        <v>1449</v>
      </c>
      <c r="D1366" s="63">
        <v>2</v>
      </c>
      <c r="E1366" s="66">
        <v>7000</v>
      </c>
      <c r="F1366" s="65">
        <f ca="1">INDIRECT(ADDRESS(ROW(),COLUMN()-2,4))*INDIRECT(ADDRESS(ROW(),COLUMN()-1,4))</f>
        <v>14000</v>
      </c>
      <c r="G1366" s="5"/>
      <c r="H1366" s="5"/>
      <c r="I1366" s="5"/>
      <c r="J1366" s="5"/>
    </row>
    <row r="1367" spans="1:10" ht="14.1" customHeight="1" x14ac:dyDescent="0.2">
      <c r="A1367" s="5"/>
      <c r="B1367" s="5"/>
      <c r="C1367" s="5"/>
      <c r="D1367" s="5"/>
      <c r="E1367" s="68" t="s">
        <v>12551</v>
      </c>
      <c r="F1367" s="69">
        <f ca="1">SUM(Table374[MONTO TOTAL ESTIMADO])</f>
        <v>24000</v>
      </c>
      <c r="G1367" s="5"/>
      <c r="H1367" s="5" t="str">
        <f>C1358</f>
        <v>Bienes</v>
      </c>
      <c r="I1367" s="5" t="str">
        <f>E1358</f>
        <v>No</v>
      </c>
      <c r="J1367" s="5" t="str">
        <f>D1358</f>
        <v>Compras Menores</v>
      </c>
    </row>
    <row r="1368" spans="1:10" ht="14.1" customHeight="1" thickBot="1" x14ac:dyDescent="0.3"/>
    <row r="1369" spans="1:10" ht="33.75" customHeight="1" thickBot="1" x14ac:dyDescent="0.25">
      <c r="A1369" s="59" t="s">
        <v>16383</v>
      </c>
      <c r="B1369" s="59" t="s">
        <v>161</v>
      </c>
      <c r="C1369" s="59" t="s">
        <v>11725</v>
      </c>
      <c r="D1369" s="59" t="s">
        <v>14379</v>
      </c>
      <c r="E1369" s="59" t="s">
        <v>10963</v>
      </c>
      <c r="F1369" s="59" t="s">
        <v>11096</v>
      </c>
      <c r="G1369" s="5"/>
      <c r="H1369" s="5"/>
      <c r="I1369" s="5"/>
      <c r="J1369" s="5"/>
    </row>
    <row r="1370" spans="1:10" ht="13.5" customHeight="1" thickBot="1" x14ac:dyDescent="0.25">
      <c r="A1370" s="61" t="s">
        <v>18866</v>
      </c>
      <c r="B1370" s="61" t="s">
        <v>18866</v>
      </c>
      <c r="C1370" s="61" t="s">
        <v>17798</v>
      </c>
      <c r="D1370" s="61" t="s">
        <v>17483</v>
      </c>
      <c r="E1370" s="61" t="s">
        <v>17854</v>
      </c>
      <c r="F1370" s="61"/>
      <c r="G1370" s="5"/>
      <c r="H1370" s="5"/>
      <c r="I1370" s="5"/>
      <c r="J1370" s="5"/>
    </row>
    <row r="1371" spans="1:10" ht="14.1" customHeight="1" thickBot="1" x14ac:dyDescent="0.25">
      <c r="A1371" s="78" t="s">
        <v>14829</v>
      </c>
      <c r="B1371" s="62" t="s">
        <v>8529</v>
      </c>
      <c r="C1371" s="71">
        <v>45200</v>
      </c>
      <c r="D1371" s="78" t="s">
        <v>9386</v>
      </c>
      <c r="E1371" s="62" t="s">
        <v>13094</v>
      </c>
      <c r="F1371" s="61" t="s">
        <v>3080</v>
      </c>
      <c r="G1371" s="5"/>
      <c r="H1371" s="5"/>
      <c r="I1371" s="5"/>
      <c r="J1371" s="5"/>
    </row>
    <row r="1372" spans="1:10" ht="14.1" customHeight="1" thickBot="1" x14ac:dyDescent="0.25">
      <c r="A1372" s="79"/>
      <c r="B1372" s="62" t="s">
        <v>1786</v>
      </c>
      <c r="C1372" s="60">
        <f>IF(C1371="","",IF(AND(MONTH(C1371)&gt;=1,MONTH(C1371)&lt;=3),1,IF(AND(MONTH(C1371)&gt;=4,MONTH(C1371)&lt;=6),2,IF(AND(MONTH(C1371)&gt;=7,MONTH(C1371)&lt;=9),3,4))))</f>
        <v>4</v>
      </c>
      <c r="D1372" s="79"/>
      <c r="E1372" s="62" t="s">
        <v>2417</v>
      </c>
      <c r="F1372" s="61" t="s">
        <v>11113</v>
      </c>
      <c r="G1372" s="5"/>
      <c r="H1372" s="5"/>
      <c r="I1372" s="5"/>
      <c r="J1372" s="5"/>
    </row>
    <row r="1373" spans="1:10" ht="14.1" customHeight="1" thickBot="1" x14ac:dyDescent="0.25">
      <c r="A1373" s="79"/>
      <c r="B1373" s="62" t="s">
        <v>12943</v>
      </c>
      <c r="C1373" s="71">
        <v>45291</v>
      </c>
      <c r="D1373" s="79"/>
      <c r="E1373" s="62" t="s">
        <v>3073</v>
      </c>
      <c r="F1373" s="61" t="s">
        <v>11113</v>
      </c>
      <c r="G1373" s="5"/>
      <c r="H1373" s="5"/>
      <c r="I1373" s="5"/>
      <c r="J1373" s="5"/>
    </row>
    <row r="1374" spans="1:10" ht="14.1" customHeight="1" thickBot="1" x14ac:dyDescent="0.25">
      <c r="A1374" s="79"/>
      <c r="B1374" s="62" t="s">
        <v>1786</v>
      </c>
      <c r="C1374" s="60">
        <f>IF(C1373="","",IF(AND(MONTH(C1373)&gt;=1,MONTH(C1373)&lt;=3),1,IF(AND(MONTH(C1373)&gt;=4,MONTH(C1373)&lt;=6),2,IF(AND(MONTH(C1373)&gt;=7,MONTH(C1373)&lt;=9),3,4))))</f>
        <v>4</v>
      </c>
      <c r="D1374" s="79"/>
      <c r="E1374" s="62" t="s">
        <v>13193</v>
      </c>
      <c r="F1374" s="61" t="s">
        <v>11113</v>
      </c>
      <c r="G1374" s="5"/>
      <c r="H1374" s="5"/>
      <c r="I1374" s="5"/>
      <c r="J1374" s="5"/>
    </row>
    <row r="1375" spans="1:10" ht="14.1" customHeight="1" thickBot="1" x14ac:dyDescent="0.25">
      <c r="A1375" s="5"/>
      <c r="B1375" s="5"/>
      <c r="C1375" s="5"/>
      <c r="D1375" s="5"/>
      <c r="E1375" s="5"/>
      <c r="F1375" s="5"/>
      <c r="G1375" s="5"/>
      <c r="H1375" s="5"/>
      <c r="I1375" s="5"/>
      <c r="J1375" s="5"/>
    </row>
    <row r="1376" spans="1:10" ht="14.1" customHeight="1" thickBot="1" x14ac:dyDescent="0.25">
      <c r="A1376" s="67" t="s">
        <v>15736</v>
      </c>
      <c r="B1376" s="67" t="s">
        <v>16147</v>
      </c>
      <c r="C1376" s="67" t="s">
        <v>15642</v>
      </c>
      <c r="D1376" s="67" t="s">
        <v>15252</v>
      </c>
      <c r="E1376" s="67" t="s">
        <v>6933</v>
      </c>
      <c r="F1376" s="67" t="s">
        <v>15281</v>
      </c>
      <c r="G1376" s="5"/>
      <c r="H1376" s="5"/>
      <c r="I1376" s="5"/>
      <c r="J1376" s="5"/>
    </row>
    <row r="1377" spans="1:10" ht="14.1" customHeight="1" x14ac:dyDescent="0.2">
      <c r="A1377" s="73">
        <v>25172504</v>
      </c>
      <c r="B1377" s="64" t="str">
        <f ca="1">IFERROR(INDEX(UNSPSCDes,MATCH(INDIRECT(ADDRESS(ROW(),COLUMN()-1,4)),UNSPSCCode,0)),"")</f>
        <v>Llantas para automóviles o camionetas</v>
      </c>
      <c r="C1377" s="63" t="s">
        <v>1449</v>
      </c>
      <c r="D1377" s="63">
        <v>8</v>
      </c>
      <c r="E1377" s="66">
        <v>5000</v>
      </c>
      <c r="F1377" s="65">
        <f ca="1">INDIRECT(ADDRESS(ROW(),COLUMN()-2,4))*INDIRECT(ADDRESS(ROW(),COLUMN()-1,4))</f>
        <v>40000</v>
      </c>
      <c r="G1377" s="5"/>
      <c r="H1377" s="5"/>
      <c r="I1377" s="5"/>
      <c r="J1377" s="5"/>
    </row>
    <row r="1378" spans="1:10" ht="13.5" customHeight="1" x14ac:dyDescent="0.2">
      <c r="A1378" s="73">
        <v>25172502</v>
      </c>
      <c r="B1378" s="64" t="str">
        <f ca="1">IFERROR(INDEX(UNSPSCDes,MATCH(INDIRECT(ADDRESS(ROW(),COLUMN()-1,4)),UNSPSCCode,0)),"")</f>
        <v>Neumático para llantas de automóviles</v>
      </c>
      <c r="C1378" s="63" t="s">
        <v>1449</v>
      </c>
      <c r="D1378" s="63">
        <v>8</v>
      </c>
      <c r="E1378" s="66">
        <v>7000</v>
      </c>
      <c r="F1378" s="65">
        <f ca="1">INDIRECT(ADDRESS(ROW(),COLUMN()-2,4))*INDIRECT(ADDRESS(ROW(),COLUMN()-1,4))</f>
        <v>56000</v>
      </c>
      <c r="G1378" s="5"/>
      <c r="H1378" s="5"/>
      <c r="I1378" s="5"/>
      <c r="J1378" s="5"/>
    </row>
    <row r="1379" spans="1:10" ht="14.1" customHeight="1" x14ac:dyDescent="0.2">
      <c r="A1379" s="5"/>
      <c r="B1379" s="5"/>
      <c r="C1379" s="5"/>
      <c r="D1379" s="5"/>
      <c r="E1379" s="68" t="s">
        <v>12551</v>
      </c>
      <c r="F1379" s="69">
        <f ca="1">SUM(Table375[MONTO TOTAL ESTIMADO])</f>
        <v>96000</v>
      </c>
      <c r="G1379" s="5"/>
      <c r="H1379" s="5" t="str">
        <f>C1370</f>
        <v>Bienes</v>
      </c>
      <c r="I1379" s="5" t="str">
        <f>E1370</f>
        <v>No</v>
      </c>
      <c r="J1379" s="5" t="str">
        <f>D1370</f>
        <v>Compras Menores</v>
      </c>
    </row>
    <row r="1380" spans="1:10" ht="14.1" customHeight="1" thickBot="1" x14ac:dyDescent="0.3"/>
    <row r="1381" spans="1:10" ht="33.75" customHeight="1" thickBot="1" x14ac:dyDescent="0.25">
      <c r="A1381" s="59" t="s">
        <v>16383</v>
      </c>
      <c r="B1381" s="59" t="s">
        <v>161</v>
      </c>
      <c r="C1381" s="59" t="s">
        <v>11725</v>
      </c>
      <c r="D1381" s="59" t="s">
        <v>14379</v>
      </c>
      <c r="E1381" s="59" t="s">
        <v>10963</v>
      </c>
      <c r="F1381" s="59" t="s">
        <v>11096</v>
      </c>
      <c r="G1381" s="5"/>
      <c r="H1381" s="5"/>
      <c r="I1381" s="5"/>
      <c r="J1381" s="5"/>
    </row>
    <row r="1382" spans="1:10" ht="13.5" customHeight="1" thickBot="1" x14ac:dyDescent="0.25">
      <c r="A1382" s="61" t="s">
        <v>18867</v>
      </c>
      <c r="B1382" s="61" t="s">
        <v>18868</v>
      </c>
      <c r="C1382" s="61" t="s">
        <v>17798</v>
      </c>
      <c r="D1382" s="61" t="s">
        <v>10172</v>
      </c>
      <c r="E1382" s="61" t="s">
        <v>17854</v>
      </c>
      <c r="F1382" s="61"/>
      <c r="G1382" s="5"/>
      <c r="H1382" s="5"/>
      <c r="I1382" s="5"/>
      <c r="J1382" s="5"/>
    </row>
    <row r="1383" spans="1:10" ht="14.1" customHeight="1" thickBot="1" x14ac:dyDescent="0.25">
      <c r="A1383" s="78" t="s">
        <v>14829</v>
      </c>
      <c r="B1383" s="62" t="s">
        <v>8529</v>
      </c>
      <c r="C1383" s="71">
        <v>44927</v>
      </c>
      <c r="D1383" s="78" t="s">
        <v>9386</v>
      </c>
      <c r="E1383" s="62" t="s">
        <v>13094</v>
      </c>
      <c r="F1383" s="61" t="s">
        <v>3080</v>
      </c>
      <c r="G1383" s="5"/>
      <c r="H1383" s="5"/>
      <c r="I1383" s="5"/>
      <c r="J1383" s="5"/>
    </row>
    <row r="1384" spans="1:10" ht="14.1" customHeight="1" thickBot="1" x14ac:dyDescent="0.25">
      <c r="A1384" s="79"/>
      <c r="B1384" s="62" t="s">
        <v>1786</v>
      </c>
      <c r="C1384" s="60">
        <f>IF(C1383="","",IF(AND(MONTH(C1383)&gt;=1,MONTH(C1383)&lt;=3),1,IF(AND(MONTH(C1383)&gt;=4,MONTH(C1383)&lt;=6),2,IF(AND(MONTH(C1383)&gt;=7,MONTH(C1383)&lt;=9),3,4))))</f>
        <v>1</v>
      </c>
      <c r="D1384" s="79"/>
      <c r="E1384" s="62" t="s">
        <v>2417</v>
      </c>
      <c r="F1384" s="61" t="s">
        <v>11113</v>
      </c>
      <c r="G1384" s="5"/>
      <c r="H1384" s="5"/>
      <c r="I1384" s="5"/>
      <c r="J1384" s="5"/>
    </row>
    <row r="1385" spans="1:10" ht="14.1" customHeight="1" thickBot="1" x14ac:dyDescent="0.25">
      <c r="A1385" s="79"/>
      <c r="B1385" s="62" t="s">
        <v>12943</v>
      </c>
      <c r="C1385" s="71">
        <v>45016</v>
      </c>
      <c r="D1385" s="79"/>
      <c r="E1385" s="62" t="s">
        <v>3073</v>
      </c>
      <c r="F1385" s="61" t="s">
        <v>11113</v>
      </c>
      <c r="G1385" s="5"/>
      <c r="H1385" s="5"/>
      <c r="I1385" s="5"/>
      <c r="J1385" s="5"/>
    </row>
    <row r="1386" spans="1:10" ht="14.1" customHeight="1" thickBot="1" x14ac:dyDescent="0.25">
      <c r="A1386" s="79"/>
      <c r="B1386" s="62" t="s">
        <v>1786</v>
      </c>
      <c r="C1386" s="60">
        <f>IF(C1385="","",IF(AND(MONTH(C1385)&gt;=1,MONTH(C1385)&lt;=3),1,IF(AND(MONTH(C1385)&gt;=4,MONTH(C1385)&lt;=6),2,IF(AND(MONTH(C1385)&gt;=7,MONTH(C1385)&lt;=9),3,4))))</f>
        <v>1</v>
      </c>
      <c r="D1386" s="79"/>
      <c r="E1386" s="62" t="s">
        <v>13193</v>
      </c>
      <c r="F1386" s="61" t="s">
        <v>11113</v>
      </c>
      <c r="G1386" s="5"/>
      <c r="H1386" s="5"/>
      <c r="I1386" s="5"/>
      <c r="J1386" s="5"/>
    </row>
    <row r="1387" spans="1:10" ht="14.1" customHeight="1" thickBot="1" x14ac:dyDescent="0.25">
      <c r="A1387" s="5"/>
      <c r="B1387" s="5"/>
      <c r="C1387" s="5"/>
      <c r="D1387" s="5"/>
      <c r="E1387" s="5"/>
      <c r="F1387" s="5"/>
      <c r="G1387" s="5"/>
      <c r="H1387" s="5"/>
      <c r="I1387" s="5"/>
      <c r="J1387" s="5"/>
    </row>
    <row r="1388" spans="1:10" ht="14.1" customHeight="1" thickBot="1" x14ac:dyDescent="0.25">
      <c r="A1388" s="67" t="s">
        <v>15736</v>
      </c>
      <c r="B1388" s="67" t="s">
        <v>16147</v>
      </c>
      <c r="C1388" s="67" t="s">
        <v>15642</v>
      </c>
      <c r="D1388" s="67" t="s">
        <v>15252</v>
      </c>
      <c r="E1388" s="67" t="s">
        <v>6933</v>
      </c>
      <c r="F1388" s="67" t="s">
        <v>15281</v>
      </c>
      <c r="G1388" s="5"/>
      <c r="H1388" s="5"/>
      <c r="I1388" s="5"/>
      <c r="J1388" s="5"/>
    </row>
    <row r="1389" spans="1:10" ht="14.1" customHeight="1" x14ac:dyDescent="0.2">
      <c r="A1389" s="73">
        <v>40101701</v>
      </c>
      <c r="B1389" s="64" t="str">
        <f ca="1">IFERROR(INDEX(UNSPSCDes,MATCH(INDIRECT(ADDRESS(ROW(),COLUMN()-1,4)),UNSPSCCode,0)),"")</f>
        <v>Aires acondicionados</v>
      </c>
      <c r="C1389" s="63" t="s">
        <v>1449</v>
      </c>
      <c r="D1389" s="63">
        <v>7</v>
      </c>
      <c r="E1389" s="66">
        <v>23468</v>
      </c>
      <c r="F1389" s="65">
        <f ca="1">INDIRECT(ADDRESS(ROW(),COLUMN()-2,4))*INDIRECT(ADDRESS(ROW(),COLUMN()-1,4))</f>
        <v>164276</v>
      </c>
      <c r="G1389" s="5"/>
      <c r="H1389" s="5"/>
      <c r="I1389" s="5"/>
      <c r="J1389" s="5"/>
    </row>
    <row r="1390" spans="1:10" ht="13.5" customHeight="1" x14ac:dyDescent="0.2">
      <c r="A1390" s="73">
        <v>25174001</v>
      </c>
      <c r="B1390" s="64" t="str">
        <f ca="1">IFERROR(INDEX(UNSPSCDes,MATCH(INDIRECT(ADDRESS(ROW(),COLUMN()-1,4)),UNSPSCCode,0)),"")</f>
        <v>Ventilador</v>
      </c>
      <c r="C1390" s="63" t="s">
        <v>1449</v>
      </c>
      <c r="D1390" s="63">
        <v>10</v>
      </c>
      <c r="E1390" s="66">
        <v>15000</v>
      </c>
      <c r="F1390" s="65">
        <f ca="1">INDIRECT(ADDRESS(ROW(),COLUMN()-2,4))*INDIRECT(ADDRESS(ROW(),COLUMN()-1,4))</f>
        <v>150000</v>
      </c>
      <c r="G1390" s="5"/>
      <c r="H1390" s="5"/>
      <c r="I1390" s="5"/>
      <c r="J1390" s="5"/>
    </row>
    <row r="1391" spans="1:10" ht="14.1" customHeight="1" x14ac:dyDescent="0.2">
      <c r="A1391" s="5"/>
      <c r="B1391" s="5"/>
      <c r="C1391" s="5"/>
      <c r="D1391" s="5"/>
      <c r="E1391" s="68" t="s">
        <v>12551</v>
      </c>
      <c r="F1391" s="69">
        <f ca="1">SUM(Table376[MONTO TOTAL ESTIMADO])</f>
        <v>314276</v>
      </c>
      <c r="G1391" s="5"/>
      <c r="H1391" s="5" t="str">
        <f>C1382</f>
        <v>Bienes</v>
      </c>
      <c r="I1391" s="5" t="str">
        <f>E1382</f>
        <v>No</v>
      </c>
      <c r="J1391" s="5" t="str">
        <f>D1382</f>
        <v>Compras por debajo del Umbral</v>
      </c>
    </row>
    <row r="1392" spans="1:10" ht="14.1" customHeight="1" thickBot="1" x14ac:dyDescent="0.3"/>
    <row r="1393" spans="1:10" ht="33.75" customHeight="1" thickBot="1" x14ac:dyDescent="0.25">
      <c r="A1393" s="59" t="s">
        <v>16383</v>
      </c>
      <c r="B1393" s="59" t="s">
        <v>161</v>
      </c>
      <c r="C1393" s="59" t="s">
        <v>11725</v>
      </c>
      <c r="D1393" s="59" t="s">
        <v>14379</v>
      </c>
      <c r="E1393" s="59" t="s">
        <v>10963</v>
      </c>
      <c r="F1393" s="59" t="s">
        <v>11096</v>
      </c>
      <c r="G1393" s="5"/>
      <c r="H1393" s="5"/>
      <c r="I1393" s="5"/>
      <c r="J1393" s="5"/>
    </row>
    <row r="1394" spans="1:10" ht="13.5" customHeight="1" thickBot="1" x14ac:dyDescent="0.25">
      <c r="A1394" s="61" t="s">
        <v>18867</v>
      </c>
      <c r="B1394" s="61" t="s">
        <v>18868</v>
      </c>
      <c r="C1394" s="61" t="s">
        <v>17798</v>
      </c>
      <c r="D1394" s="61" t="s">
        <v>10172</v>
      </c>
      <c r="E1394" s="61" t="s">
        <v>17854</v>
      </c>
      <c r="F1394" s="61"/>
      <c r="G1394" s="5"/>
      <c r="H1394" s="5"/>
      <c r="I1394" s="5"/>
      <c r="J1394" s="5"/>
    </row>
    <row r="1395" spans="1:10" ht="14.1" customHeight="1" thickBot="1" x14ac:dyDescent="0.25">
      <c r="A1395" s="78" t="s">
        <v>14829</v>
      </c>
      <c r="B1395" s="62" t="s">
        <v>8529</v>
      </c>
      <c r="C1395" s="71">
        <v>45108</v>
      </c>
      <c r="D1395" s="78" t="s">
        <v>9386</v>
      </c>
      <c r="E1395" s="62" t="s">
        <v>13094</v>
      </c>
      <c r="F1395" s="61" t="s">
        <v>3080</v>
      </c>
      <c r="G1395" s="5"/>
      <c r="H1395" s="5"/>
      <c r="I1395" s="5"/>
      <c r="J1395" s="5"/>
    </row>
    <row r="1396" spans="1:10" ht="14.1" customHeight="1" thickBot="1" x14ac:dyDescent="0.25">
      <c r="A1396" s="79"/>
      <c r="B1396" s="62" t="s">
        <v>1786</v>
      </c>
      <c r="C1396" s="60">
        <f>IF(C1395="","",IF(AND(MONTH(C1395)&gt;=1,MONTH(C1395)&lt;=3),1,IF(AND(MONTH(C1395)&gt;=4,MONTH(C1395)&lt;=6),2,IF(AND(MONTH(C1395)&gt;=7,MONTH(C1395)&lt;=9),3,4))))</f>
        <v>3</v>
      </c>
      <c r="D1396" s="79"/>
      <c r="E1396" s="62" t="s">
        <v>2417</v>
      </c>
      <c r="F1396" s="61" t="s">
        <v>11113</v>
      </c>
      <c r="G1396" s="5"/>
      <c r="H1396" s="5"/>
      <c r="I1396" s="5"/>
      <c r="J1396" s="5"/>
    </row>
    <row r="1397" spans="1:10" ht="14.1" customHeight="1" thickBot="1" x14ac:dyDescent="0.25">
      <c r="A1397" s="79"/>
      <c r="B1397" s="62" t="s">
        <v>12943</v>
      </c>
      <c r="C1397" s="71">
        <v>45199</v>
      </c>
      <c r="D1397" s="79"/>
      <c r="E1397" s="62" t="s">
        <v>3073</v>
      </c>
      <c r="F1397" s="61" t="s">
        <v>11113</v>
      </c>
      <c r="G1397" s="5"/>
      <c r="H1397" s="5"/>
      <c r="I1397" s="5"/>
      <c r="J1397" s="5"/>
    </row>
    <row r="1398" spans="1:10" ht="14.1" customHeight="1" thickBot="1" x14ac:dyDescent="0.25">
      <c r="A1398" s="79"/>
      <c r="B1398" s="62" t="s">
        <v>1786</v>
      </c>
      <c r="C1398" s="60">
        <f>IF(C1397="","",IF(AND(MONTH(C1397)&gt;=1,MONTH(C1397)&lt;=3),1,IF(AND(MONTH(C1397)&gt;=4,MONTH(C1397)&lt;=6),2,IF(AND(MONTH(C1397)&gt;=7,MONTH(C1397)&lt;=9),3,4))))</f>
        <v>3</v>
      </c>
      <c r="D1398" s="79"/>
      <c r="E1398" s="62" t="s">
        <v>13193</v>
      </c>
      <c r="F1398" s="61" t="s">
        <v>11113</v>
      </c>
      <c r="G1398" s="5"/>
      <c r="H1398" s="5"/>
      <c r="I1398" s="5"/>
      <c r="J1398" s="5"/>
    </row>
    <row r="1399" spans="1:10" ht="14.1" customHeight="1" thickBot="1" x14ac:dyDescent="0.25">
      <c r="A1399" s="5"/>
      <c r="B1399" s="5"/>
      <c r="C1399" s="5"/>
      <c r="D1399" s="5"/>
      <c r="E1399" s="5"/>
      <c r="F1399" s="5"/>
      <c r="G1399" s="5"/>
      <c r="H1399" s="5"/>
      <c r="I1399" s="5"/>
      <c r="J1399" s="5"/>
    </row>
    <row r="1400" spans="1:10" ht="14.1" customHeight="1" thickBot="1" x14ac:dyDescent="0.25">
      <c r="A1400" s="67" t="s">
        <v>15736</v>
      </c>
      <c r="B1400" s="67" t="s">
        <v>16147</v>
      </c>
      <c r="C1400" s="67" t="s">
        <v>15642</v>
      </c>
      <c r="D1400" s="67" t="s">
        <v>15252</v>
      </c>
      <c r="E1400" s="67" t="s">
        <v>6933</v>
      </c>
      <c r="F1400" s="67" t="s">
        <v>15281</v>
      </c>
      <c r="G1400" s="5"/>
      <c r="H1400" s="5"/>
      <c r="I1400" s="5"/>
      <c r="J1400" s="5"/>
    </row>
    <row r="1401" spans="1:10" ht="13.5" customHeight="1" x14ac:dyDescent="0.2">
      <c r="A1401" s="73">
        <v>40101701</v>
      </c>
      <c r="B1401" s="64" t="str">
        <f ca="1">IFERROR(INDEX(UNSPSCDes,MATCH(INDIRECT(ADDRESS(ROW(),COLUMN()-1,4)),UNSPSCCode,0)),"")</f>
        <v>Aires acondicionados</v>
      </c>
      <c r="C1401" s="63" t="s">
        <v>1449</v>
      </c>
      <c r="D1401" s="63">
        <v>2</v>
      </c>
      <c r="E1401" s="66">
        <v>23468</v>
      </c>
      <c r="F1401" s="65">
        <f ca="1">INDIRECT(ADDRESS(ROW(),COLUMN()-2,4))*INDIRECT(ADDRESS(ROW(),COLUMN()-1,4))</f>
        <v>46936</v>
      </c>
      <c r="G1401" s="5"/>
      <c r="H1401" s="5"/>
      <c r="I1401" s="5"/>
      <c r="J1401" s="5"/>
    </row>
    <row r="1402" spans="1:10" ht="14.1" customHeight="1" x14ac:dyDescent="0.2">
      <c r="A1402" s="5"/>
      <c r="B1402" s="5"/>
      <c r="C1402" s="5"/>
      <c r="D1402" s="5"/>
      <c r="E1402" s="68" t="s">
        <v>12551</v>
      </c>
      <c r="F1402" s="69">
        <f ca="1">SUM(Table378[MONTO TOTAL ESTIMADO])</f>
        <v>46936</v>
      </c>
      <c r="G1402" s="5"/>
      <c r="H1402" s="5" t="str">
        <f>C1394</f>
        <v>Bienes</v>
      </c>
      <c r="I1402" s="5" t="str">
        <f>E1394</f>
        <v>No</v>
      </c>
      <c r="J1402" s="5" t="str">
        <f>D1394</f>
        <v>Compras por debajo del Umbral</v>
      </c>
    </row>
    <row r="1403" spans="1:10" ht="14.1" customHeight="1" thickBot="1" x14ac:dyDescent="0.3"/>
    <row r="1404" spans="1:10" ht="33.75" customHeight="1" thickBot="1" x14ac:dyDescent="0.25">
      <c r="A1404" s="59" t="s">
        <v>16383</v>
      </c>
      <c r="B1404" s="59" t="s">
        <v>161</v>
      </c>
      <c r="C1404" s="59" t="s">
        <v>11725</v>
      </c>
      <c r="D1404" s="59" t="s">
        <v>14379</v>
      </c>
      <c r="E1404" s="59" t="s">
        <v>10963</v>
      </c>
      <c r="F1404" s="59" t="s">
        <v>11096</v>
      </c>
      <c r="G1404" s="5"/>
      <c r="H1404" s="5"/>
      <c r="I1404" s="5"/>
      <c r="J1404" s="5"/>
    </row>
    <row r="1405" spans="1:10" ht="13.5" customHeight="1" thickBot="1" x14ac:dyDescent="0.25">
      <c r="A1405" s="61" t="s">
        <v>18869</v>
      </c>
      <c r="B1405" s="61" t="s">
        <v>18869</v>
      </c>
      <c r="C1405" s="61" t="s">
        <v>17798</v>
      </c>
      <c r="D1405" s="61" t="s">
        <v>17483</v>
      </c>
      <c r="E1405" s="61" t="s">
        <v>17854</v>
      </c>
      <c r="F1405" s="61"/>
      <c r="G1405" s="5"/>
      <c r="H1405" s="5"/>
      <c r="I1405" s="5"/>
      <c r="J1405" s="5"/>
    </row>
    <row r="1406" spans="1:10" ht="14.1" customHeight="1" thickBot="1" x14ac:dyDescent="0.25">
      <c r="A1406" s="78" t="s">
        <v>14829</v>
      </c>
      <c r="B1406" s="62" t="s">
        <v>8529</v>
      </c>
      <c r="C1406" s="71">
        <v>44927</v>
      </c>
      <c r="D1406" s="78" t="s">
        <v>9386</v>
      </c>
      <c r="E1406" s="62" t="s">
        <v>13094</v>
      </c>
      <c r="F1406" s="61" t="s">
        <v>3080</v>
      </c>
      <c r="G1406" s="5"/>
      <c r="H1406" s="5"/>
      <c r="I1406" s="5"/>
      <c r="J1406" s="5"/>
    </row>
    <row r="1407" spans="1:10" ht="14.1" customHeight="1" thickBot="1" x14ac:dyDescent="0.25">
      <c r="A1407" s="79"/>
      <c r="B1407" s="62" t="s">
        <v>1786</v>
      </c>
      <c r="C1407" s="60">
        <f>IF(C1406="","",IF(AND(MONTH(C1406)&gt;=1,MONTH(C1406)&lt;=3),1,IF(AND(MONTH(C1406)&gt;=4,MONTH(C1406)&lt;=6),2,IF(AND(MONTH(C1406)&gt;=7,MONTH(C1406)&lt;=9),3,4))))</f>
        <v>1</v>
      </c>
      <c r="D1407" s="79"/>
      <c r="E1407" s="62" t="s">
        <v>2417</v>
      </c>
      <c r="F1407" s="61" t="s">
        <v>11113</v>
      </c>
      <c r="G1407" s="5"/>
      <c r="H1407" s="5"/>
      <c r="I1407" s="5"/>
      <c r="J1407" s="5"/>
    </row>
    <row r="1408" spans="1:10" ht="14.1" customHeight="1" thickBot="1" x14ac:dyDescent="0.25">
      <c r="A1408" s="79"/>
      <c r="B1408" s="62" t="s">
        <v>12943</v>
      </c>
      <c r="C1408" s="71">
        <v>45016</v>
      </c>
      <c r="D1408" s="79"/>
      <c r="E1408" s="62" t="s">
        <v>3073</v>
      </c>
      <c r="F1408" s="61" t="s">
        <v>11113</v>
      </c>
      <c r="G1408" s="5"/>
      <c r="H1408" s="5"/>
      <c r="I1408" s="5"/>
      <c r="J1408" s="5"/>
    </row>
    <row r="1409" spans="1:10" ht="14.1" customHeight="1" thickBot="1" x14ac:dyDescent="0.25">
      <c r="A1409" s="79"/>
      <c r="B1409" s="62" t="s">
        <v>1786</v>
      </c>
      <c r="C1409" s="60">
        <f>IF(C1408="","",IF(AND(MONTH(C1408)&gt;=1,MONTH(C1408)&lt;=3),1,IF(AND(MONTH(C1408)&gt;=4,MONTH(C1408)&lt;=6),2,IF(AND(MONTH(C1408)&gt;=7,MONTH(C1408)&lt;=9),3,4))))</f>
        <v>1</v>
      </c>
      <c r="D1409" s="79"/>
      <c r="E1409" s="62" t="s">
        <v>13193</v>
      </c>
      <c r="F1409" s="61" t="s">
        <v>11113</v>
      </c>
      <c r="G1409" s="5"/>
      <c r="H1409" s="5"/>
      <c r="I1409" s="5"/>
      <c r="J1409" s="5"/>
    </row>
    <row r="1410" spans="1:10" ht="14.1" customHeight="1" thickBot="1" x14ac:dyDescent="0.25">
      <c r="A1410" s="5"/>
      <c r="B1410" s="5"/>
      <c r="C1410" s="5"/>
      <c r="D1410" s="5"/>
      <c r="E1410" s="5"/>
      <c r="F1410" s="5"/>
      <c r="G1410" s="5"/>
      <c r="H1410" s="5"/>
      <c r="I1410" s="5"/>
      <c r="J1410" s="5"/>
    </row>
    <row r="1411" spans="1:10" ht="14.1" customHeight="1" thickBot="1" x14ac:dyDescent="0.25">
      <c r="A1411" s="67" t="s">
        <v>15736</v>
      </c>
      <c r="B1411" s="67" t="s">
        <v>16147</v>
      </c>
      <c r="C1411" s="67" t="s">
        <v>15642</v>
      </c>
      <c r="D1411" s="67" t="s">
        <v>15252</v>
      </c>
      <c r="E1411" s="67" t="s">
        <v>6933</v>
      </c>
      <c r="F1411" s="67" t="s">
        <v>15281</v>
      </c>
      <c r="G1411" s="5"/>
      <c r="H1411" s="5"/>
      <c r="I1411" s="5"/>
      <c r="J1411" s="5"/>
    </row>
    <row r="1412" spans="1:10" ht="14.1" customHeight="1" x14ac:dyDescent="0.2">
      <c r="A1412" s="73">
        <v>84131609</v>
      </c>
      <c r="B1412" s="64" t="str">
        <f ca="1">IFERROR(INDEX(UNSPSCDes,MATCH(INDIRECT(ADDRESS(ROW(),COLUMN()-1,4)),UNSPSCCode,0)),"")</f>
        <v>Programas de asistencia a empleados</v>
      </c>
      <c r="C1412" s="73" t="s">
        <v>1449</v>
      </c>
      <c r="D1412" s="63">
        <v>3</v>
      </c>
      <c r="E1412" s="66">
        <v>70000</v>
      </c>
      <c r="F1412" s="65">
        <f ca="1">INDIRECT(ADDRESS(ROW(),COLUMN()-2,4))*INDIRECT(ADDRESS(ROW(),COLUMN()-1,4))</f>
        <v>210000</v>
      </c>
      <c r="G1412" s="5"/>
      <c r="H1412" s="5"/>
      <c r="I1412" s="5"/>
      <c r="J1412" s="5"/>
    </row>
    <row r="1413" spans="1:10" ht="13.5" customHeight="1" x14ac:dyDescent="0.2">
      <c r="A1413" s="73">
        <v>43233205</v>
      </c>
      <c r="B1413" s="64" t="str">
        <f ca="1">IFERROR(INDEX(UNSPSCDes,MATCH(INDIRECT(ADDRESS(ROW(),COLUMN()-1,4)),UNSPSCCode,0)),"")</f>
        <v>Software de seguridad de transacciones y de protección contra virus</v>
      </c>
      <c r="C1413" s="73" t="s">
        <v>1449</v>
      </c>
      <c r="D1413" s="63">
        <v>6</v>
      </c>
      <c r="E1413" s="66">
        <v>80000</v>
      </c>
      <c r="F1413" s="65">
        <f ca="1">INDIRECT(ADDRESS(ROW(),COLUMN()-2,4))*INDIRECT(ADDRESS(ROW(),COLUMN()-1,4))</f>
        <v>480000</v>
      </c>
      <c r="G1413" s="5"/>
      <c r="H1413" s="5"/>
      <c r="I1413" s="5"/>
      <c r="J1413" s="5"/>
    </row>
    <row r="1414" spans="1:10" ht="13.5" customHeight="1" x14ac:dyDescent="0.2">
      <c r="A1414" s="73">
        <v>43232304</v>
      </c>
      <c r="B1414" s="64" t="str">
        <f ca="1">IFERROR(INDEX(UNSPSCDes,MATCH(INDIRECT(ADDRESS(ROW(),COLUMN()-1,4)),UNSPSCCode,0)),"")</f>
        <v>Software de sistemas de manejo de base datos</v>
      </c>
      <c r="C1414" s="73" t="s">
        <v>1449</v>
      </c>
      <c r="D1414" s="63">
        <v>5</v>
      </c>
      <c r="E1414" s="66">
        <v>390089.36</v>
      </c>
      <c r="F1414" s="65">
        <f ca="1">INDIRECT(ADDRESS(ROW(),COLUMN()-2,4))*INDIRECT(ADDRESS(ROW(),COLUMN()-1,4))</f>
        <v>1950446.7999999998</v>
      </c>
      <c r="G1414" s="5"/>
      <c r="H1414" s="5"/>
      <c r="I1414" s="5"/>
      <c r="J1414" s="5"/>
    </row>
    <row r="1415" spans="1:10" ht="14.1" customHeight="1" x14ac:dyDescent="0.2">
      <c r="A1415" s="5"/>
      <c r="B1415" s="5"/>
      <c r="C1415" s="5"/>
      <c r="D1415" s="5"/>
      <c r="E1415" s="68" t="s">
        <v>12551</v>
      </c>
      <c r="F1415" s="69">
        <f ca="1">SUM(Table379[MONTO TOTAL ESTIMADO])</f>
        <v>2640446.7999999998</v>
      </c>
      <c r="G1415" s="5"/>
      <c r="H1415" s="5" t="str">
        <f>C1405</f>
        <v>Bienes</v>
      </c>
      <c r="I1415" s="5" t="str">
        <f>E1405</f>
        <v>No</v>
      </c>
      <c r="J1415" s="5" t="str">
        <f>D1405</f>
        <v>Compras Menores</v>
      </c>
    </row>
    <row r="1416" spans="1:10" ht="14.1" customHeight="1" thickBot="1" x14ac:dyDescent="0.3"/>
    <row r="1417" spans="1:10" ht="33.75" customHeight="1" thickBot="1" x14ac:dyDescent="0.25">
      <c r="A1417" s="59" t="s">
        <v>16383</v>
      </c>
      <c r="B1417" s="59" t="s">
        <v>161</v>
      </c>
      <c r="C1417" s="59" t="s">
        <v>11725</v>
      </c>
      <c r="D1417" s="59" t="s">
        <v>14379</v>
      </c>
      <c r="E1417" s="59" t="s">
        <v>10963</v>
      </c>
      <c r="F1417" s="59" t="s">
        <v>11096</v>
      </c>
      <c r="G1417" s="5"/>
      <c r="H1417" s="5"/>
      <c r="I1417" s="5"/>
      <c r="J1417" s="5"/>
    </row>
    <row r="1418" spans="1:10" ht="13.5" customHeight="1" thickBot="1" x14ac:dyDescent="0.25">
      <c r="A1418" s="61" t="s">
        <v>18869</v>
      </c>
      <c r="B1418" s="61" t="s">
        <v>18869</v>
      </c>
      <c r="C1418" s="61" t="s">
        <v>17798</v>
      </c>
      <c r="D1418" s="61" t="s">
        <v>17483</v>
      </c>
      <c r="E1418" s="61" t="s">
        <v>17854</v>
      </c>
      <c r="F1418" s="61"/>
      <c r="G1418" s="5"/>
      <c r="H1418" s="5"/>
      <c r="I1418" s="5"/>
      <c r="J1418" s="5"/>
    </row>
    <row r="1419" spans="1:10" ht="14.1" customHeight="1" thickBot="1" x14ac:dyDescent="0.25">
      <c r="A1419" s="78" t="s">
        <v>14829</v>
      </c>
      <c r="B1419" s="62" t="s">
        <v>8529</v>
      </c>
      <c r="C1419" s="71">
        <v>45108</v>
      </c>
      <c r="D1419" s="78" t="s">
        <v>9386</v>
      </c>
      <c r="E1419" s="62" t="s">
        <v>13094</v>
      </c>
      <c r="F1419" s="61" t="s">
        <v>3080</v>
      </c>
      <c r="G1419" s="5"/>
      <c r="H1419" s="5"/>
      <c r="I1419" s="5"/>
      <c r="J1419" s="5"/>
    </row>
    <row r="1420" spans="1:10" ht="14.1" customHeight="1" thickBot="1" x14ac:dyDescent="0.25">
      <c r="A1420" s="79"/>
      <c r="B1420" s="62" t="s">
        <v>1786</v>
      </c>
      <c r="C1420" s="60">
        <f>IF(C1419="","",IF(AND(MONTH(C1419)&gt;=1,MONTH(C1419)&lt;=3),1,IF(AND(MONTH(C1419)&gt;=4,MONTH(C1419)&lt;=6),2,IF(AND(MONTH(C1419)&gt;=7,MONTH(C1419)&lt;=9),3,4))))</f>
        <v>3</v>
      </c>
      <c r="D1420" s="79"/>
      <c r="E1420" s="62" t="s">
        <v>2417</v>
      </c>
      <c r="F1420" s="61" t="s">
        <v>11113</v>
      </c>
      <c r="G1420" s="5"/>
      <c r="H1420" s="5"/>
      <c r="I1420" s="5"/>
      <c r="J1420" s="5"/>
    </row>
    <row r="1421" spans="1:10" ht="14.1" customHeight="1" thickBot="1" x14ac:dyDescent="0.25">
      <c r="A1421" s="79"/>
      <c r="B1421" s="62" t="s">
        <v>12943</v>
      </c>
      <c r="C1421" s="71">
        <v>45199</v>
      </c>
      <c r="D1421" s="79"/>
      <c r="E1421" s="62" t="s">
        <v>3073</v>
      </c>
      <c r="F1421" s="61" t="s">
        <v>11113</v>
      </c>
      <c r="G1421" s="5"/>
      <c r="H1421" s="5"/>
      <c r="I1421" s="5"/>
      <c r="J1421" s="5"/>
    </row>
    <row r="1422" spans="1:10" ht="14.1" customHeight="1" thickBot="1" x14ac:dyDescent="0.25">
      <c r="A1422" s="79"/>
      <c r="B1422" s="62" t="s">
        <v>1786</v>
      </c>
      <c r="C1422" s="60">
        <f>IF(C1421="","",IF(AND(MONTH(C1421)&gt;=1,MONTH(C1421)&lt;=3),1,IF(AND(MONTH(C1421)&gt;=4,MONTH(C1421)&lt;=6),2,IF(AND(MONTH(C1421)&gt;=7,MONTH(C1421)&lt;=9),3,4))))</f>
        <v>3</v>
      </c>
      <c r="D1422" s="79"/>
      <c r="E1422" s="62" t="s">
        <v>13193</v>
      </c>
      <c r="F1422" s="61" t="s">
        <v>11113</v>
      </c>
      <c r="G1422" s="5"/>
      <c r="H1422" s="5"/>
      <c r="I1422" s="5"/>
      <c r="J1422" s="5"/>
    </row>
    <row r="1423" spans="1:10" ht="14.1" customHeight="1" thickBot="1" x14ac:dyDescent="0.25">
      <c r="A1423" s="5"/>
      <c r="B1423" s="5"/>
      <c r="C1423" s="5"/>
      <c r="D1423" s="5"/>
      <c r="E1423" s="5"/>
      <c r="F1423" s="5"/>
      <c r="G1423" s="5"/>
      <c r="H1423" s="5"/>
      <c r="I1423" s="5"/>
      <c r="J1423" s="5"/>
    </row>
    <row r="1424" spans="1:10" ht="14.1" customHeight="1" thickBot="1" x14ac:dyDescent="0.25">
      <c r="A1424" s="67" t="s">
        <v>15736</v>
      </c>
      <c r="B1424" s="67" t="s">
        <v>16147</v>
      </c>
      <c r="C1424" s="67" t="s">
        <v>15642</v>
      </c>
      <c r="D1424" s="67" t="s">
        <v>15252</v>
      </c>
      <c r="E1424" s="67" t="s">
        <v>6933</v>
      </c>
      <c r="F1424" s="67" t="s">
        <v>15281</v>
      </c>
      <c r="G1424" s="5"/>
      <c r="H1424" s="5"/>
      <c r="I1424" s="5"/>
      <c r="J1424" s="5"/>
    </row>
    <row r="1425" spans="1:10" ht="14.1" customHeight="1" x14ac:dyDescent="0.2">
      <c r="A1425" s="73">
        <v>84131609</v>
      </c>
      <c r="B1425" s="64" t="str">
        <f ca="1">IFERROR(INDEX(UNSPSCDes,MATCH(INDIRECT(ADDRESS(ROW(),COLUMN()-1,4)),UNSPSCCode,0)),"")</f>
        <v>Programas de asistencia a empleados</v>
      </c>
      <c r="C1425" s="73" t="s">
        <v>1449</v>
      </c>
      <c r="D1425" s="63">
        <v>1</v>
      </c>
      <c r="E1425" s="66">
        <v>70000</v>
      </c>
      <c r="F1425" s="65">
        <f ca="1">INDIRECT(ADDRESS(ROW(),COLUMN()-2,4))*INDIRECT(ADDRESS(ROW(),COLUMN()-1,4))</f>
        <v>70000</v>
      </c>
      <c r="G1425" s="5"/>
      <c r="H1425" s="5"/>
      <c r="I1425" s="5"/>
      <c r="J1425" s="5"/>
    </row>
    <row r="1426" spans="1:10" ht="13.5" customHeight="1" x14ac:dyDescent="0.2">
      <c r="A1426" s="73">
        <v>43233205</v>
      </c>
      <c r="B1426" s="64" t="str">
        <f ca="1">IFERROR(INDEX(UNSPSCDes,MATCH(INDIRECT(ADDRESS(ROW(),COLUMN()-1,4)),UNSPSCCode,0)),"")</f>
        <v>Software de seguridad de transacciones y de protección contra virus</v>
      </c>
      <c r="C1426" s="73" t="s">
        <v>1449</v>
      </c>
      <c r="D1426" s="63">
        <v>2</v>
      </c>
      <c r="E1426" s="66">
        <v>80000</v>
      </c>
      <c r="F1426" s="65">
        <f ca="1">INDIRECT(ADDRESS(ROW(),COLUMN()-2,4))*INDIRECT(ADDRESS(ROW(),COLUMN()-1,4))</f>
        <v>160000</v>
      </c>
      <c r="G1426" s="5"/>
      <c r="H1426" s="5"/>
      <c r="I1426" s="5"/>
      <c r="J1426" s="5"/>
    </row>
    <row r="1427" spans="1:10" ht="13.5" customHeight="1" x14ac:dyDescent="0.2">
      <c r="A1427" s="73">
        <v>43232304</v>
      </c>
      <c r="B1427" s="64" t="str">
        <f ca="1">IFERROR(INDEX(UNSPSCDes,MATCH(INDIRECT(ADDRESS(ROW(),COLUMN()-1,4)),UNSPSCCode,0)),"")</f>
        <v>Software de sistemas de manejo de base datos</v>
      </c>
      <c r="C1427" s="73" t="s">
        <v>1449</v>
      </c>
      <c r="D1427" s="63">
        <v>1</v>
      </c>
      <c r="E1427" s="66">
        <v>390089.36</v>
      </c>
      <c r="F1427" s="65">
        <f ca="1">INDIRECT(ADDRESS(ROW(),COLUMN()-2,4))*INDIRECT(ADDRESS(ROW(),COLUMN()-1,4))</f>
        <v>390089.36</v>
      </c>
      <c r="G1427" s="5"/>
      <c r="H1427" s="5"/>
      <c r="I1427" s="5"/>
      <c r="J1427" s="5"/>
    </row>
    <row r="1428" spans="1:10" ht="14.1" customHeight="1" x14ac:dyDescent="0.2">
      <c r="A1428" s="5"/>
      <c r="B1428" s="5"/>
      <c r="C1428" s="5"/>
      <c r="D1428" s="5"/>
      <c r="E1428" s="68" t="s">
        <v>12551</v>
      </c>
      <c r="F1428" s="69">
        <f ca="1">SUM(Table380[MONTO TOTAL ESTIMADO])</f>
        <v>620089.36</v>
      </c>
      <c r="G1428" s="5"/>
      <c r="H1428" s="5" t="str">
        <f>C1418</f>
        <v>Bienes</v>
      </c>
      <c r="I1428" s="5" t="str">
        <f>E1418</f>
        <v>No</v>
      </c>
      <c r="J1428" s="5" t="str">
        <f>D1418</f>
        <v>Compras Menores</v>
      </c>
    </row>
    <row r="1429" spans="1:10" ht="14.1" customHeight="1" thickBot="1" x14ac:dyDescent="0.3"/>
    <row r="1430" spans="1:10" ht="33.75" customHeight="1" thickBot="1" x14ac:dyDescent="0.25">
      <c r="A1430" s="59" t="s">
        <v>16383</v>
      </c>
      <c r="B1430" s="59" t="s">
        <v>161</v>
      </c>
      <c r="C1430" s="59" t="s">
        <v>11725</v>
      </c>
      <c r="D1430" s="59" t="s">
        <v>14379</v>
      </c>
      <c r="E1430" s="59" t="s">
        <v>10963</v>
      </c>
      <c r="F1430" s="59" t="s">
        <v>11096</v>
      </c>
      <c r="G1430" s="5"/>
      <c r="H1430" s="5"/>
      <c r="I1430" s="5"/>
      <c r="J1430" s="5"/>
    </row>
    <row r="1431" spans="1:10" ht="13.5" customHeight="1" thickBot="1" x14ac:dyDescent="0.25">
      <c r="A1431" s="61" t="s">
        <v>18870</v>
      </c>
      <c r="B1431" s="61" t="s">
        <v>18870</v>
      </c>
      <c r="C1431" s="61" t="s">
        <v>17798</v>
      </c>
      <c r="D1431" s="61" t="s">
        <v>10172</v>
      </c>
      <c r="E1431" s="61" t="s">
        <v>17854</v>
      </c>
      <c r="F1431" s="61"/>
      <c r="G1431" s="5"/>
      <c r="H1431" s="5"/>
      <c r="I1431" s="5"/>
      <c r="J1431" s="5"/>
    </row>
    <row r="1432" spans="1:10" ht="14.1" customHeight="1" thickBot="1" x14ac:dyDescent="0.25">
      <c r="A1432" s="78" t="s">
        <v>14829</v>
      </c>
      <c r="B1432" s="62" t="s">
        <v>8529</v>
      </c>
      <c r="C1432" s="71">
        <v>44927</v>
      </c>
      <c r="D1432" s="78" t="s">
        <v>9386</v>
      </c>
      <c r="E1432" s="62" t="s">
        <v>13094</v>
      </c>
      <c r="F1432" s="61" t="s">
        <v>3080</v>
      </c>
      <c r="G1432" s="5"/>
      <c r="H1432" s="5"/>
      <c r="I1432" s="5"/>
      <c r="J1432" s="5"/>
    </row>
    <row r="1433" spans="1:10" ht="14.1" customHeight="1" thickBot="1" x14ac:dyDescent="0.25">
      <c r="A1433" s="79"/>
      <c r="B1433" s="62" t="s">
        <v>1786</v>
      </c>
      <c r="C1433" s="60">
        <f>IF(C1432="","",IF(AND(MONTH(C1432)&gt;=1,MONTH(C1432)&lt;=3),1,IF(AND(MONTH(C1432)&gt;=4,MONTH(C1432)&lt;=6),2,IF(AND(MONTH(C1432)&gt;=7,MONTH(C1432)&lt;=9),3,4))))</f>
        <v>1</v>
      </c>
      <c r="D1433" s="79"/>
      <c r="E1433" s="62" t="s">
        <v>2417</v>
      </c>
      <c r="F1433" s="61" t="s">
        <v>11113</v>
      </c>
      <c r="G1433" s="5"/>
      <c r="H1433" s="5"/>
      <c r="I1433" s="5"/>
      <c r="J1433" s="5"/>
    </row>
    <row r="1434" spans="1:10" ht="14.1" customHeight="1" thickBot="1" x14ac:dyDescent="0.25">
      <c r="A1434" s="79"/>
      <c r="B1434" s="62" t="s">
        <v>12943</v>
      </c>
      <c r="C1434" s="71">
        <v>45016</v>
      </c>
      <c r="D1434" s="79"/>
      <c r="E1434" s="62" t="s">
        <v>3073</v>
      </c>
      <c r="F1434" s="61" t="s">
        <v>11113</v>
      </c>
      <c r="G1434" s="5"/>
      <c r="H1434" s="5"/>
      <c r="I1434" s="5"/>
      <c r="J1434" s="5"/>
    </row>
    <row r="1435" spans="1:10" ht="14.1" customHeight="1" thickBot="1" x14ac:dyDescent="0.25">
      <c r="A1435" s="79"/>
      <c r="B1435" s="62" t="s">
        <v>1786</v>
      </c>
      <c r="C1435" s="60">
        <f>IF(C1434="","",IF(AND(MONTH(C1434)&gt;=1,MONTH(C1434)&lt;=3),1,IF(AND(MONTH(C1434)&gt;=4,MONTH(C1434)&lt;=6),2,IF(AND(MONTH(C1434)&gt;=7,MONTH(C1434)&lt;=9),3,4))))</f>
        <v>1</v>
      </c>
      <c r="D1435" s="79"/>
      <c r="E1435" s="62" t="s">
        <v>13193</v>
      </c>
      <c r="F1435" s="61" t="s">
        <v>11113</v>
      </c>
      <c r="G1435" s="5"/>
      <c r="H1435" s="5"/>
      <c r="I1435" s="5"/>
      <c r="J1435" s="5"/>
    </row>
    <row r="1436" spans="1:10" ht="14.1" customHeight="1" thickBot="1" x14ac:dyDescent="0.25">
      <c r="A1436" s="5"/>
      <c r="B1436" s="5"/>
      <c r="C1436" s="5"/>
      <c r="D1436" s="5"/>
      <c r="E1436" s="5"/>
      <c r="F1436" s="5"/>
      <c r="G1436" s="5"/>
      <c r="H1436" s="5"/>
      <c r="I1436" s="5"/>
      <c r="J1436" s="5"/>
    </row>
    <row r="1437" spans="1:10" ht="14.1" customHeight="1" thickBot="1" x14ac:dyDescent="0.25">
      <c r="A1437" s="67" t="s">
        <v>15736</v>
      </c>
      <c r="B1437" s="67" t="s">
        <v>16147</v>
      </c>
      <c r="C1437" s="67" t="s">
        <v>15642</v>
      </c>
      <c r="D1437" s="67" t="s">
        <v>15252</v>
      </c>
      <c r="E1437" s="67" t="s">
        <v>6933</v>
      </c>
      <c r="F1437" s="67" t="s">
        <v>15281</v>
      </c>
      <c r="G1437" s="5"/>
      <c r="H1437" s="5"/>
      <c r="I1437" s="5"/>
      <c r="J1437" s="5"/>
    </row>
    <row r="1438" spans="1:10" ht="14.1" customHeight="1" x14ac:dyDescent="0.2">
      <c r="A1438" s="73">
        <v>43231505</v>
      </c>
      <c r="B1438" s="64" t="str">
        <f ca="1">IFERROR(INDEX(UNSPSCDes,MATCH(INDIRECT(ADDRESS(ROW(),COLUMN()-1,4)),UNSPSCCode,0)),"")</f>
        <v>Software de recursos humanos</v>
      </c>
      <c r="C1438" s="63" t="s">
        <v>1449</v>
      </c>
      <c r="D1438" s="63">
        <v>1</v>
      </c>
      <c r="E1438" s="66">
        <v>50000</v>
      </c>
      <c r="F1438" s="65">
        <f ca="1">INDIRECT(ADDRESS(ROW(),COLUMN()-2,4))*INDIRECT(ADDRESS(ROW(),COLUMN()-1,4))</f>
        <v>50000</v>
      </c>
      <c r="G1438" s="5"/>
      <c r="H1438" s="5"/>
      <c r="I1438" s="5"/>
      <c r="J1438" s="5"/>
    </row>
    <row r="1439" spans="1:10" ht="13.5" customHeight="1" x14ac:dyDescent="0.2">
      <c r="A1439" s="73">
        <v>43231507</v>
      </c>
      <c r="B1439" s="64" t="str">
        <f ca="1">IFERROR(INDEX(UNSPSCDes,MATCH(INDIRECT(ADDRESS(ROW(),COLUMN()-1,4)),UNSPSCCode,0)),"")</f>
        <v>Software de manejo de proyectos</v>
      </c>
      <c r="C1439" s="63" t="s">
        <v>1449</v>
      </c>
      <c r="D1439" s="63">
        <v>4</v>
      </c>
      <c r="E1439" s="66">
        <v>75000</v>
      </c>
      <c r="F1439" s="65">
        <f ca="1">INDIRECT(ADDRESS(ROW(),COLUMN()-2,4))*INDIRECT(ADDRESS(ROW(),COLUMN()-1,4))</f>
        <v>300000</v>
      </c>
      <c r="G1439" s="5"/>
      <c r="H1439" s="5"/>
      <c r="I1439" s="5"/>
      <c r="J1439" s="5"/>
    </row>
    <row r="1440" spans="1:10" ht="13.5" customHeight="1" x14ac:dyDescent="0.2">
      <c r="A1440" s="73"/>
      <c r="B1440" s="64" t="str">
        <f ca="1">IFERROR(INDEX(UNSPSCDes,MATCH(INDIRECT(ADDRESS(ROW(),COLUMN()-1,4)),UNSPSCCode,0)),"")</f>
        <v/>
      </c>
      <c r="C1440" s="63"/>
      <c r="D1440" s="63"/>
      <c r="E1440" s="66"/>
      <c r="F1440" s="65">
        <f ca="1">INDIRECT(ADDRESS(ROW(),COLUMN()-2,4))*INDIRECT(ADDRESS(ROW(),COLUMN()-1,4))</f>
        <v>0</v>
      </c>
      <c r="G1440" s="5"/>
      <c r="H1440" s="5"/>
      <c r="I1440" s="5"/>
      <c r="J1440" s="5"/>
    </row>
    <row r="1441" spans="1:10" ht="14.1" customHeight="1" x14ac:dyDescent="0.2">
      <c r="A1441" s="5"/>
      <c r="B1441" s="5"/>
      <c r="C1441" s="5"/>
      <c r="D1441" s="5"/>
      <c r="E1441" s="68" t="s">
        <v>12551</v>
      </c>
      <c r="F1441" s="69">
        <f ca="1">SUM(Table381[MONTO TOTAL ESTIMADO])</f>
        <v>350000</v>
      </c>
      <c r="G1441" s="5"/>
      <c r="H1441" s="5" t="str">
        <f>C1431</f>
        <v>Bienes</v>
      </c>
      <c r="I1441" s="5" t="str">
        <f>E1431</f>
        <v>No</v>
      </c>
      <c r="J1441" s="5" t="str">
        <f>D1431</f>
        <v>Compras por debajo del Umbral</v>
      </c>
    </row>
    <row r="1442" spans="1:10" ht="14.1" customHeight="1" thickBot="1" x14ac:dyDescent="0.3"/>
    <row r="1443" spans="1:10" ht="33.75" customHeight="1" thickBot="1" x14ac:dyDescent="0.25">
      <c r="A1443" s="59" t="s">
        <v>16383</v>
      </c>
      <c r="B1443" s="59" t="s">
        <v>161</v>
      </c>
      <c r="C1443" s="59" t="s">
        <v>11725</v>
      </c>
      <c r="D1443" s="59" t="s">
        <v>14379</v>
      </c>
      <c r="E1443" s="59" t="s">
        <v>10963</v>
      </c>
      <c r="F1443" s="59" t="s">
        <v>11096</v>
      </c>
      <c r="G1443" s="5"/>
      <c r="H1443" s="5"/>
      <c r="I1443" s="5"/>
      <c r="J1443" s="5"/>
    </row>
    <row r="1444" spans="1:10" ht="13.5" customHeight="1" thickBot="1" x14ac:dyDescent="0.25">
      <c r="A1444" s="61" t="s">
        <v>18870</v>
      </c>
      <c r="B1444" s="61" t="s">
        <v>18870</v>
      </c>
      <c r="C1444" s="61" t="s">
        <v>17798</v>
      </c>
      <c r="D1444" s="61" t="s">
        <v>10172</v>
      </c>
      <c r="E1444" s="61" t="s">
        <v>17854</v>
      </c>
      <c r="F1444" s="61"/>
      <c r="G1444" s="5"/>
      <c r="H1444" s="5"/>
      <c r="I1444" s="5"/>
      <c r="J1444" s="5"/>
    </row>
    <row r="1445" spans="1:10" ht="14.1" customHeight="1" thickBot="1" x14ac:dyDescent="0.25">
      <c r="A1445" s="78" t="s">
        <v>14829</v>
      </c>
      <c r="B1445" s="62" t="s">
        <v>8529</v>
      </c>
      <c r="C1445" s="71">
        <v>45017</v>
      </c>
      <c r="D1445" s="78" t="s">
        <v>9386</v>
      </c>
      <c r="E1445" s="62" t="s">
        <v>13094</v>
      </c>
      <c r="F1445" s="61" t="s">
        <v>3080</v>
      </c>
      <c r="G1445" s="5"/>
      <c r="H1445" s="5"/>
      <c r="I1445" s="5"/>
      <c r="J1445" s="5"/>
    </row>
    <row r="1446" spans="1:10" ht="14.1" customHeight="1" thickBot="1" x14ac:dyDescent="0.25">
      <c r="A1446" s="79"/>
      <c r="B1446" s="62" t="s">
        <v>1786</v>
      </c>
      <c r="C1446" s="60">
        <f>IF(C1445="","",IF(AND(MONTH(C1445)&gt;=1,MONTH(C1445)&lt;=3),1,IF(AND(MONTH(C1445)&gt;=4,MONTH(C1445)&lt;=6),2,IF(AND(MONTH(C1445)&gt;=7,MONTH(C1445)&lt;=9),3,4))))</f>
        <v>2</v>
      </c>
      <c r="D1446" s="79"/>
      <c r="E1446" s="62" t="s">
        <v>2417</v>
      </c>
      <c r="F1446" s="61" t="s">
        <v>11113</v>
      </c>
      <c r="G1446" s="5"/>
      <c r="H1446" s="5"/>
      <c r="I1446" s="5"/>
      <c r="J1446" s="5"/>
    </row>
    <row r="1447" spans="1:10" ht="14.1" customHeight="1" thickBot="1" x14ac:dyDescent="0.25">
      <c r="A1447" s="79"/>
      <c r="B1447" s="62" t="s">
        <v>12943</v>
      </c>
      <c r="C1447" s="71">
        <v>45107</v>
      </c>
      <c r="D1447" s="79"/>
      <c r="E1447" s="62" t="s">
        <v>3073</v>
      </c>
      <c r="F1447" s="61" t="s">
        <v>11113</v>
      </c>
      <c r="G1447" s="5"/>
      <c r="H1447" s="5"/>
      <c r="I1447" s="5"/>
      <c r="J1447" s="5"/>
    </row>
    <row r="1448" spans="1:10" ht="14.1" customHeight="1" thickBot="1" x14ac:dyDescent="0.25">
      <c r="A1448" s="79"/>
      <c r="B1448" s="62" t="s">
        <v>1786</v>
      </c>
      <c r="C1448" s="60">
        <f>IF(C1447="","",IF(AND(MONTH(C1447)&gt;=1,MONTH(C1447)&lt;=3),1,IF(AND(MONTH(C1447)&gt;=4,MONTH(C1447)&lt;=6),2,IF(AND(MONTH(C1447)&gt;=7,MONTH(C1447)&lt;=9),3,4))))</f>
        <v>2</v>
      </c>
      <c r="D1448" s="79"/>
      <c r="E1448" s="62" t="s">
        <v>13193</v>
      </c>
      <c r="F1448" s="61" t="s">
        <v>11113</v>
      </c>
      <c r="G1448" s="5"/>
      <c r="H1448" s="5"/>
      <c r="I1448" s="5"/>
      <c r="J1448" s="5"/>
    </row>
    <row r="1449" spans="1:10" ht="14.1" customHeight="1" thickBot="1" x14ac:dyDescent="0.25">
      <c r="A1449" s="5"/>
      <c r="B1449" s="5"/>
      <c r="C1449" s="5"/>
      <c r="D1449" s="5"/>
      <c r="E1449" s="5"/>
      <c r="F1449" s="5"/>
      <c r="G1449" s="5"/>
      <c r="H1449" s="5"/>
      <c r="I1449" s="5"/>
      <c r="J1449" s="5"/>
    </row>
    <row r="1450" spans="1:10" ht="14.1" customHeight="1" thickBot="1" x14ac:dyDescent="0.25">
      <c r="A1450" s="67" t="s">
        <v>15736</v>
      </c>
      <c r="B1450" s="67" t="s">
        <v>16147</v>
      </c>
      <c r="C1450" s="67" t="s">
        <v>15642</v>
      </c>
      <c r="D1450" s="67" t="s">
        <v>15252</v>
      </c>
      <c r="E1450" s="67" t="s">
        <v>6933</v>
      </c>
      <c r="F1450" s="67" t="s">
        <v>15281</v>
      </c>
      <c r="G1450" s="5"/>
      <c r="H1450" s="5"/>
      <c r="I1450" s="5"/>
      <c r="J1450" s="5"/>
    </row>
    <row r="1451" spans="1:10" ht="13.5" customHeight="1" x14ac:dyDescent="0.2">
      <c r="A1451" s="73">
        <v>43231507</v>
      </c>
      <c r="B1451" s="64" t="str">
        <f ca="1">IFERROR(INDEX(UNSPSCDes,MATCH(INDIRECT(ADDRESS(ROW(),COLUMN()-1,4)),UNSPSCCode,0)),"")</f>
        <v>Software de manejo de proyectos</v>
      </c>
      <c r="C1451" s="63" t="s">
        <v>1449</v>
      </c>
      <c r="D1451" s="63">
        <v>1</v>
      </c>
      <c r="E1451" s="66">
        <v>75000</v>
      </c>
      <c r="F1451" s="65">
        <f ca="1">INDIRECT(ADDRESS(ROW(),COLUMN()-2,4))*INDIRECT(ADDRESS(ROW(),COLUMN()-1,4))</f>
        <v>75000</v>
      </c>
      <c r="G1451" s="5"/>
      <c r="H1451" s="5"/>
      <c r="I1451" s="5"/>
      <c r="J1451" s="5"/>
    </row>
    <row r="1452" spans="1:10" ht="14.1" customHeight="1" x14ac:dyDescent="0.2">
      <c r="A1452" s="5"/>
      <c r="B1452" s="5"/>
      <c r="C1452" s="5"/>
      <c r="D1452" s="5"/>
      <c r="E1452" s="68" t="s">
        <v>12551</v>
      </c>
      <c r="F1452" s="69">
        <f ca="1">SUM(Table382[MONTO TOTAL ESTIMADO])</f>
        <v>75000</v>
      </c>
      <c r="G1452" s="5"/>
      <c r="H1452" s="5" t="str">
        <f>C1444</f>
        <v>Bienes</v>
      </c>
      <c r="I1452" s="5" t="str">
        <f>E1444</f>
        <v>No</v>
      </c>
      <c r="J1452" s="5" t="str">
        <f>D1444</f>
        <v>Compras por debajo del Umbral</v>
      </c>
    </row>
    <row r="1453" spans="1:10" ht="14.1" customHeight="1" thickBot="1" x14ac:dyDescent="0.3"/>
    <row r="1454" spans="1:10" ht="33.75" customHeight="1" thickBot="1" x14ac:dyDescent="0.25">
      <c r="A1454" s="59" t="s">
        <v>16383</v>
      </c>
      <c r="B1454" s="59" t="s">
        <v>161</v>
      </c>
      <c r="C1454" s="59" t="s">
        <v>11725</v>
      </c>
      <c r="D1454" s="59" t="s">
        <v>14379</v>
      </c>
      <c r="E1454" s="59" t="s">
        <v>10963</v>
      </c>
      <c r="F1454" s="59" t="s">
        <v>11096</v>
      </c>
      <c r="G1454" s="5"/>
      <c r="H1454" s="5"/>
      <c r="I1454" s="5"/>
      <c r="J1454" s="5"/>
    </row>
    <row r="1455" spans="1:10" ht="13.5" customHeight="1" thickBot="1" x14ac:dyDescent="0.25">
      <c r="A1455" s="61" t="s">
        <v>18870</v>
      </c>
      <c r="B1455" s="61" t="s">
        <v>18870</v>
      </c>
      <c r="C1455" s="61" t="s">
        <v>17798</v>
      </c>
      <c r="D1455" s="61" t="s">
        <v>10172</v>
      </c>
      <c r="E1455" s="61" t="s">
        <v>17854</v>
      </c>
      <c r="F1455" s="61"/>
      <c r="G1455" s="5"/>
      <c r="H1455" s="5"/>
      <c r="I1455" s="5"/>
      <c r="J1455" s="5"/>
    </row>
    <row r="1456" spans="1:10" ht="14.1" customHeight="1" thickBot="1" x14ac:dyDescent="0.25">
      <c r="A1456" s="78" t="s">
        <v>14829</v>
      </c>
      <c r="B1456" s="62" t="s">
        <v>8529</v>
      </c>
      <c r="C1456" s="71">
        <v>45108</v>
      </c>
      <c r="D1456" s="78" t="s">
        <v>9386</v>
      </c>
      <c r="E1456" s="62" t="s">
        <v>13094</v>
      </c>
      <c r="F1456" s="61" t="s">
        <v>3080</v>
      </c>
      <c r="G1456" s="5"/>
      <c r="H1456" s="5"/>
      <c r="I1456" s="5"/>
      <c r="J1456" s="5"/>
    </row>
    <row r="1457" spans="1:10" ht="14.1" customHeight="1" thickBot="1" x14ac:dyDescent="0.25">
      <c r="A1457" s="79"/>
      <c r="B1457" s="62" t="s">
        <v>1786</v>
      </c>
      <c r="C1457" s="60">
        <f>IF(C1456="","",IF(AND(MONTH(C1456)&gt;=1,MONTH(C1456)&lt;=3),1,IF(AND(MONTH(C1456)&gt;=4,MONTH(C1456)&lt;=6),2,IF(AND(MONTH(C1456)&gt;=7,MONTH(C1456)&lt;=9),3,4))))</f>
        <v>3</v>
      </c>
      <c r="D1457" s="79"/>
      <c r="E1457" s="62" t="s">
        <v>2417</v>
      </c>
      <c r="F1457" s="61" t="s">
        <v>11113</v>
      </c>
      <c r="G1457" s="5"/>
      <c r="H1457" s="5"/>
      <c r="I1457" s="5"/>
      <c r="J1457" s="5"/>
    </row>
    <row r="1458" spans="1:10" ht="14.1" customHeight="1" thickBot="1" x14ac:dyDescent="0.25">
      <c r="A1458" s="79"/>
      <c r="B1458" s="62" t="s">
        <v>12943</v>
      </c>
      <c r="C1458" s="71">
        <v>45199</v>
      </c>
      <c r="D1458" s="79"/>
      <c r="E1458" s="62" t="s">
        <v>3073</v>
      </c>
      <c r="F1458" s="61" t="s">
        <v>11113</v>
      </c>
      <c r="G1458" s="5"/>
      <c r="H1458" s="5"/>
      <c r="I1458" s="5"/>
      <c r="J1458" s="5"/>
    </row>
    <row r="1459" spans="1:10" ht="14.1" customHeight="1" thickBot="1" x14ac:dyDescent="0.25">
      <c r="A1459" s="79"/>
      <c r="B1459" s="62" t="s">
        <v>1786</v>
      </c>
      <c r="C1459" s="60">
        <f>IF(C1458="","",IF(AND(MONTH(C1458)&gt;=1,MONTH(C1458)&lt;=3),1,IF(AND(MONTH(C1458)&gt;=4,MONTH(C1458)&lt;=6),2,IF(AND(MONTH(C1458)&gt;=7,MONTH(C1458)&lt;=9),3,4))))</f>
        <v>3</v>
      </c>
      <c r="D1459" s="79"/>
      <c r="E1459" s="62" t="s">
        <v>13193</v>
      </c>
      <c r="F1459" s="61" t="s">
        <v>11113</v>
      </c>
      <c r="G1459" s="5"/>
      <c r="H1459" s="5"/>
      <c r="I1459" s="5"/>
      <c r="J1459" s="5"/>
    </row>
    <row r="1460" spans="1:10" ht="14.1" customHeight="1" thickBot="1" x14ac:dyDescent="0.25">
      <c r="A1460" s="5"/>
      <c r="B1460" s="5"/>
      <c r="C1460" s="5"/>
      <c r="D1460" s="5"/>
      <c r="E1460" s="5"/>
      <c r="F1460" s="5"/>
      <c r="G1460" s="5"/>
      <c r="H1460" s="5"/>
      <c r="I1460" s="5"/>
      <c r="J1460" s="5"/>
    </row>
    <row r="1461" spans="1:10" ht="14.1" customHeight="1" thickBot="1" x14ac:dyDescent="0.25">
      <c r="A1461" s="67" t="s">
        <v>15736</v>
      </c>
      <c r="B1461" s="67" t="s">
        <v>16147</v>
      </c>
      <c r="C1461" s="67" t="s">
        <v>15642</v>
      </c>
      <c r="D1461" s="67" t="s">
        <v>15252</v>
      </c>
      <c r="E1461" s="67" t="s">
        <v>6933</v>
      </c>
      <c r="F1461" s="67" t="s">
        <v>15281</v>
      </c>
      <c r="G1461" s="5"/>
      <c r="H1461" s="5"/>
      <c r="I1461" s="5"/>
      <c r="J1461" s="5"/>
    </row>
    <row r="1462" spans="1:10" ht="14.1" customHeight="1" x14ac:dyDescent="0.2">
      <c r="A1462" s="73">
        <v>43231508</v>
      </c>
      <c r="B1462" s="64" t="str">
        <f ca="1">IFERROR(INDEX(UNSPSCDes,MATCH(INDIRECT(ADDRESS(ROW(),COLUMN()-1,4)),UNSPSCCode,0)),"")</f>
        <v>Software de manejo de inventarios</v>
      </c>
      <c r="C1462" s="63" t="s">
        <v>1449</v>
      </c>
      <c r="D1462" s="63">
        <v>1</v>
      </c>
      <c r="E1462" s="66">
        <v>50000</v>
      </c>
      <c r="F1462" s="65">
        <f ca="1">INDIRECT(ADDRESS(ROW(),COLUMN()-2,4))*INDIRECT(ADDRESS(ROW(),COLUMN()-1,4))</f>
        <v>50000</v>
      </c>
      <c r="G1462" s="5"/>
      <c r="H1462" s="5"/>
      <c r="I1462" s="5"/>
      <c r="J1462" s="5"/>
    </row>
    <row r="1463" spans="1:10" ht="13.5" customHeight="1" x14ac:dyDescent="0.2">
      <c r="A1463" s="73">
        <v>43231604</v>
      </c>
      <c r="B1463" s="64" t="str">
        <f ca="1">IFERROR(INDEX(UNSPSCDes,MATCH(INDIRECT(ADDRESS(ROW(),COLUMN()-1,4)),UNSPSCCode,0)),"")</f>
        <v>Software de análisis financiero</v>
      </c>
      <c r="C1463" s="63" t="s">
        <v>1449</v>
      </c>
      <c r="D1463" s="63">
        <v>1</v>
      </c>
      <c r="E1463" s="66">
        <v>75000</v>
      </c>
      <c r="F1463" s="65">
        <f ca="1">INDIRECT(ADDRESS(ROW(),COLUMN()-2,4))*INDIRECT(ADDRESS(ROW(),COLUMN()-1,4))</f>
        <v>75000</v>
      </c>
      <c r="G1463" s="5"/>
      <c r="H1463" s="5"/>
      <c r="I1463" s="5"/>
      <c r="J1463" s="5"/>
    </row>
    <row r="1464" spans="1:10" ht="14.1" customHeight="1" x14ac:dyDescent="0.2">
      <c r="A1464" s="5"/>
      <c r="B1464" s="5"/>
      <c r="C1464" s="5"/>
      <c r="D1464" s="5"/>
      <c r="E1464" s="68" t="s">
        <v>12551</v>
      </c>
      <c r="F1464" s="69">
        <f ca="1">SUM(Table383[MONTO TOTAL ESTIMADO])</f>
        <v>125000</v>
      </c>
      <c r="G1464" s="5"/>
      <c r="H1464" s="5" t="str">
        <f>C1455</f>
        <v>Bienes</v>
      </c>
      <c r="I1464" s="5" t="str">
        <f>E1455</f>
        <v>No</v>
      </c>
      <c r="J1464" s="5" t="str">
        <f>D1455</f>
        <v>Compras por debajo del Umbral</v>
      </c>
    </row>
    <row r="1465" spans="1:10" ht="14.1" customHeight="1" thickBot="1" x14ac:dyDescent="0.3"/>
    <row r="1466" spans="1:10" ht="33.75" customHeight="1" thickBot="1" x14ac:dyDescent="0.25">
      <c r="A1466" s="59" t="s">
        <v>16383</v>
      </c>
      <c r="B1466" s="59" t="s">
        <v>161</v>
      </c>
      <c r="C1466" s="59" t="s">
        <v>11725</v>
      </c>
      <c r="D1466" s="59" t="s">
        <v>14379</v>
      </c>
      <c r="E1466" s="59" t="s">
        <v>10963</v>
      </c>
      <c r="F1466" s="59" t="s">
        <v>11096</v>
      </c>
      <c r="G1466" s="5"/>
      <c r="H1466" s="5"/>
      <c r="I1466" s="5"/>
      <c r="J1466" s="5"/>
    </row>
    <row r="1467" spans="1:10" ht="13.5" customHeight="1" thickBot="1" x14ac:dyDescent="0.25">
      <c r="A1467" s="61" t="s">
        <v>18871</v>
      </c>
      <c r="B1467" s="61" t="s">
        <v>18872</v>
      </c>
      <c r="C1467" s="61" t="s">
        <v>6799</v>
      </c>
      <c r="D1467" s="61" t="s">
        <v>10172</v>
      </c>
      <c r="E1467" s="61" t="s">
        <v>8855</v>
      </c>
      <c r="F1467" s="61"/>
      <c r="G1467" s="5"/>
      <c r="H1467" s="5"/>
      <c r="I1467" s="5"/>
      <c r="J1467" s="5"/>
    </row>
    <row r="1468" spans="1:10" ht="14.1" customHeight="1" thickBot="1" x14ac:dyDescent="0.25">
      <c r="A1468" s="78" t="s">
        <v>14829</v>
      </c>
      <c r="B1468" s="62" t="s">
        <v>8529</v>
      </c>
      <c r="C1468" s="71">
        <v>44927</v>
      </c>
      <c r="D1468" s="78" t="s">
        <v>9386</v>
      </c>
      <c r="E1468" s="62" t="s">
        <v>13094</v>
      </c>
      <c r="F1468" s="61" t="s">
        <v>3080</v>
      </c>
      <c r="G1468" s="5"/>
      <c r="H1468" s="5"/>
      <c r="I1468" s="5"/>
      <c r="J1468" s="5"/>
    </row>
    <row r="1469" spans="1:10" ht="14.1" customHeight="1" thickBot="1" x14ac:dyDescent="0.25">
      <c r="A1469" s="79"/>
      <c r="B1469" s="62" t="s">
        <v>1786</v>
      </c>
      <c r="C1469" s="60">
        <f>IF(C1468="","",IF(AND(MONTH(C1468)&gt;=1,MONTH(C1468)&lt;=3),1,IF(AND(MONTH(C1468)&gt;=4,MONTH(C1468)&lt;=6),2,IF(AND(MONTH(C1468)&gt;=7,MONTH(C1468)&lt;=9),3,4))))</f>
        <v>1</v>
      </c>
      <c r="D1469" s="79"/>
      <c r="E1469" s="62" t="s">
        <v>2417</v>
      </c>
      <c r="F1469" s="61" t="s">
        <v>11113</v>
      </c>
      <c r="G1469" s="5"/>
      <c r="H1469" s="5"/>
      <c r="I1469" s="5"/>
      <c r="J1469" s="5"/>
    </row>
    <row r="1470" spans="1:10" ht="14.1" customHeight="1" thickBot="1" x14ac:dyDescent="0.25">
      <c r="A1470" s="79"/>
      <c r="B1470" s="62" t="s">
        <v>12943</v>
      </c>
      <c r="C1470" s="71">
        <v>45016</v>
      </c>
      <c r="D1470" s="79"/>
      <c r="E1470" s="62" t="s">
        <v>3073</v>
      </c>
      <c r="F1470" s="61" t="s">
        <v>11113</v>
      </c>
      <c r="G1470" s="5"/>
      <c r="H1470" s="5"/>
      <c r="I1470" s="5"/>
      <c r="J1470" s="5"/>
    </row>
    <row r="1471" spans="1:10" ht="14.1" customHeight="1" thickBot="1" x14ac:dyDescent="0.25">
      <c r="A1471" s="79"/>
      <c r="B1471" s="62" t="s">
        <v>1786</v>
      </c>
      <c r="C1471" s="60">
        <f>IF(C1470="","",IF(AND(MONTH(C1470)&gt;=1,MONTH(C1470)&lt;=3),1,IF(AND(MONTH(C1470)&gt;=4,MONTH(C1470)&lt;=6),2,IF(AND(MONTH(C1470)&gt;=7,MONTH(C1470)&lt;=9),3,4))))</f>
        <v>1</v>
      </c>
      <c r="D1471" s="79"/>
      <c r="E1471" s="62" t="s">
        <v>13193</v>
      </c>
      <c r="F1471" s="61" t="s">
        <v>11113</v>
      </c>
      <c r="G1471" s="5"/>
      <c r="H1471" s="5"/>
      <c r="I1471" s="5"/>
      <c r="J1471" s="5"/>
    </row>
    <row r="1472" spans="1:10" ht="14.1" customHeight="1" thickBot="1" x14ac:dyDescent="0.25">
      <c r="A1472" s="5"/>
      <c r="B1472" s="5"/>
      <c r="C1472" s="5"/>
      <c r="D1472" s="5"/>
      <c r="E1472" s="5"/>
      <c r="F1472" s="5"/>
      <c r="G1472" s="5"/>
      <c r="H1472" s="5"/>
      <c r="I1472" s="5"/>
      <c r="J1472" s="5"/>
    </row>
    <row r="1473" spans="1:10" ht="14.1" customHeight="1" thickBot="1" x14ac:dyDescent="0.25">
      <c r="A1473" s="67" t="s">
        <v>15736</v>
      </c>
      <c r="B1473" s="67" t="s">
        <v>16147</v>
      </c>
      <c r="C1473" s="67" t="s">
        <v>15642</v>
      </c>
      <c r="D1473" s="67" t="s">
        <v>15252</v>
      </c>
      <c r="E1473" s="67" t="s">
        <v>6933</v>
      </c>
      <c r="F1473" s="67" t="s">
        <v>15281</v>
      </c>
      <c r="G1473" s="5"/>
      <c r="H1473" s="5"/>
      <c r="I1473" s="5"/>
      <c r="J1473" s="5"/>
    </row>
    <row r="1474" spans="1:10" ht="14.1" customHeight="1" x14ac:dyDescent="0.2">
      <c r="A1474" s="73">
        <v>55101504</v>
      </c>
      <c r="B1474" s="64" t="str">
        <f t="shared" ref="B1474:B1483" ca="1" si="74">IFERROR(INDEX(UNSPSCDes,MATCH(INDIRECT(ADDRESS(ROW(),COLUMN()-1,4)),UNSPSCCode,0)),"")</f>
        <v>Periódicos</v>
      </c>
      <c r="C1474" s="63" t="s">
        <v>10375</v>
      </c>
      <c r="D1474" s="63">
        <v>5</v>
      </c>
      <c r="E1474" s="66">
        <v>5000</v>
      </c>
      <c r="F1474" s="65">
        <f t="shared" ref="F1474:F1483" ca="1" si="75">INDIRECT(ADDRESS(ROW(),COLUMN()-2,4))*INDIRECT(ADDRESS(ROW(),COLUMN()-1,4))</f>
        <v>25000</v>
      </c>
      <c r="G1474" s="5"/>
      <c r="H1474" s="5"/>
      <c r="I1474" s="5"/>
      <c r="J1474" s="5"/>
    </row>
    <row r="1475" spans="1:10" ht="13.5" customHeight="1" x14ac:dyDescent="0.2">
      <c r="A1475" s="73">
        <v>55101506</v>
      </c>
      <c r="B1475" s="64" t="str">
        <f t="shared" ca="1" si="74"/>
        <v>Revistas</v>
      </c>
      <c r="C1475" s="63" t="s">
        <v>10375</v>
      </c>
      <c r="D1475" s="63">
        <v>2</v>
      </c>
      <c r="E1475" s="66">
        <v>5000</v>
      </c>
      <c r="F1475" s="65">
        <f t="shared" ca="1" si="75"/>
        <v>10000</v>
      </c>
      <c r="G1475" s="5"/>
      <c r="H1475" s="5"/>
      <c r="I1475" s="5"/>
      <c r="J1475" s="5"/>
    </row>
    <row r="1476" spans="1:10" ht="13.5" customHeight="1" x14ac:dyDescent="0.2">
      <c r="A1476" s="73">
        <v>55101515</v>
      </c>
      <c r="B1476" s="64" t="str">
        <f t="shared" ca="1" si="74"/>
        <v>Material promocional o reportes anuales</v>
      </c>
      <c r="C1476" s="63" t="s">
        <v>10375</v>
      </c>
      <c r="D1476" s="63">
        <v>35</v>
      </c>
      <c r="E1476" s="66">
        <v>4000</v>
      </c>
      <c r="F1476" s="65">
        <f t="shared" ca="1" si="75"/>
        <v>140000</v>
      </c>
      <c r="G1476" s="5"/>
      <c r="H1476" s="5"/>
      <c r="I1476" s="5"/>
      <c r="J1476" s="5"/>
    </row>
    <row r="1477" spans="1:10" ht="13.5" customHeight="1" x14ac:dyDescent="0.2">
      <c r="A1477" s="73">
        <v>55101509</v>
      </c>
      <c r="B1477" s="64" t="str">
        <f t="shared" ca="1" si="74"/>
        <v>Textos educacionales o vocacionales</v>
      </c>
      <c r="C1477" s="63" t="s">
        <v>10375</v>
      </c>
      <c r="D1477" s="63">
        <v>10</v>
      </c>
      <c r="E1477" s="66">
        <v>5000</v>
      </c>
      <c r="F1477" s="65">
        <f t="shared" ca="1" si="75"/>
        <v>50000</v>
      </c>
      <c r="G1477" s="5"/>
      <c r="H1477" s="5"/>
      <c r="I1477" s="5"/>
      <c r="J1477" s="5"/>
    </row>
    <row r="1478" spans="1:10" ht="13.5" customHeight="1" x14ac:dyDescent="0.2">
      <c r="A1478" s="73">
        <v>55101519</v>
      </c>
      <c r="B1478" s="64" t="str">
        <f t="shared" ca="1" si="74"/>
        <v>Publicaciones periódicas</v>
      </c>
      <c r="C1478" s="63" t="s">
        <v>1449</v>
      </c>
      <c r="D1478" s="63">
        <v>3</v>
      </c>
      <c r="E1478" s="66">
        <v>500</v>
      </c>
      <c r="F1478" s="65">
        <f t="shared" ca="1" si="75"/>
        <v>1500</v>
      </c>
      <c r="G1478" s="5"/>
      <c r="H1478" s="5"/>
      <c r="I1478" s="5"/>
      <c r="J1478" s="5"/>
    </row>
    <row r="1479" spans="1:10" ht="13.5" customHeight="1" x14ac:dyDescent="0.2">
      <c r="A1479" s="73">
        <v>14111604</v>
      </c>
      <c r="B1479" s="64" t="str">
        <f t="shared" ca="1" si="74"/>
        <v>Tarjetas de presentación</v>
      </c>
      <c r="C1479" s="63" t="s">
        <v>10375</v>
      </c>
      <c r="D1479" s="63">
        <v>34</v>
      </c>
      <c r="E1479" s="66">
        <v>1000</v>
      </c>
      <c r="F1479" s="65">
        <f t="shared" ca="1" si="75"/>
        <v>34000</v>
      </c>
      <c r="G1479" s="5"/>
      <c r="H1479" s="5"/>
      <c r="I1479" s="5"/>
      <c r="J1479" s="5"/>
    </row>
    <row r="1480" spans="1:10" ht="13.5" customHeight="1" x14ac:dyDescent="0.2">
      <c r="A1480" s="73">
        <v>54101601</v>
      </c>
      <c r="B1480" s="64" t="str">
        <f t="shared" ca="1" si="74"/>
        <v>Brazaletes</v>
      </c>
      <c r="C1480" s="63" t="s">
        <v>1449</v>
      </c>
      <c r="D1480" s="63">
        <v>1000</v>
      </c>
      <c r="E1480" s="66">
        <v>100</v>
      </c>
      <c r="F1480" s="65">
        <f t="shared" ca="1" si="75"/>
        <v>100000</v>
      </c>
      <c r="G1480" s="5"/>
      <c r="H1480" s="5"/>
      <c r="I1480" s="5"/>
      <c r="J1480" s="5"/>
    </row>
    <row r="1481" spans="1:10" ht="13.5" customHeight="1" x14ac:dyDescent="0.2">
      <c r="A1481" s="73">
        <v>49101705</v>
      </c>
      <c r="B1481" s="64" t="str">
        <f t="shared" ca="1" si="74"/>
        <v>Certificados</v>
      </c>
      <c r="C1481" s="63" t="s">
        <v>1449</v>
      </c>
      <c r="D1481" s="63">
        <v>1900</v>
      </c>
      <c r="E1481" s="66">
        <v>50</v>
      </c>
      <c r="F1481" s="65">
        <f t="shared" ca="1" si="75"/>
        <v>95000</v>
      </c>
      <c r="G1481" s="5"/>
      <c r="H1481" s="5"/>
      <c r="I1481" s="5"/>
      <c r="J1481" s="5"/>
    </row>
    <row r="1482" spans="1:10" ht="13.5" customHeight="1" x14ac:dyDescent="0.2">
      <c r="A1482" s="73">
        <v>55121727</v>
      </c>
      <c r="B1482" s="64" t="str">
        <f t="shared" ca="1" si="74"/>
        <v>Letreros</v>
      </c>
      <c r="C1482" s="63" t="s">
        <v>1449</v>
      </c>
      <c r="D1482" s="63">
        <v>11</v>
      </c>
      <c r="E1482" s="66">
        <v>3000</v>
      </c>
      <c r="F1482" s="65">
        <f t="shared" ca="1" si="75"/>
        <v>33000</v>
      </c>
      <c r="G1482" s="5"/>
      <c r="H1482" s="5"/>
      <c r="I1482" s="5"/>
      <c r="J1482" s="5"/>
    </row>
    <row r="1483" spans="1:10" ht="13.5" customHeight="1" x14ac:dyDescent="0.2">
      <c r="A1483" s="73">
        <v>55121711</v>
      </c>
      <c r="B1483" s="64" t="str">
        <f t="shared" ca="1" si="74"/>
        <v>Vallas publicitarias</v>
      </c>
      <c r="C1483" s="63" t="s">
        <v>1449</v>
      </c>
      <c r="D1483" s="63">
        <v>11</v>
      </c>
      <c r="E1483" s="66">
        <v>8000</v>
      </c>
      <c r="F1483" s="65">
        <f t="shared" ca="1" si="75"/>
        <v>88000</v>
      </c>
      <c r="G1483" s="5"/>
      <c r="H1483" s="5"/>
      <c r="I1483" s="5"/>
      <c r="J1483" s="5"/>
    </row>
    <row r="1484" spans="1:10" ht="14.1" customHeight="1" x14ac:dyDescent="0.2">
      <c r="A1484" s="5"/>
      <c r="B1484" s="5"/>
      <c r="C1484" s="5"/>
      <c r="D1484" s="5"/>
      <c r="E1484" s="68" t="s">
        <v>12551</v>
      </c>
      <c r="F1484" s="69">
        <f ca="1">SUM(Table384[MONTO TOTAL ESTIMADO])</f>
        <v>576500</v>
      </c>
      <c r="G1484" s="5"/>
      <c r="H1484" s="5" t="str">
        <f>C1467</f>
        <v>Servicios</v>
      </c>
      <c r="I1484" s="5" t="str">
        <f>E1467</f>
        <v>Sí</v>
      </c>
      <c r="J1484" s="5" t="str">
        <f>D1467</f>
        <v>Compras por debajo del Umbral</v>
      </c>
    </row>
    <row r="1485" spans="1:10" ht="14.1" customHeight="1" thickBot="1" x14ac:dyDescent="0.3"/>
    <row r="1486" spans="1:10" ht="33.75" customHeight="1" thickBot="1" x14ac:dyDescent="0.25">
      <c r="A1486" s="59" t="s">
        <v>16383</v>
      </c>
      <c r="B1486" s="59" t="s">
        <v>161</v>
      </c>
      <c r="C1486" s="59" t="s">
        <v>11725</v>
      </c>
      <c r="D1486" s="59" t="s">
        <v>14379</v>
      </c>
      <c r="E1486" s="59" t="s">
        <v>10963</v>
      </c>
      <c r="F1486" s="59" t="s">
        <v>11096</v>
      </c>
      <c r="G1486" s="5"/>
      <c r="H1486" s="5"/>
      <c r="I1486" s="5"/>
      <c r="J1486" s="5"/>
    </row>
    <row r="1487" spans="1:10" ht="13.5" customHeight="1" thickBot="1" x14ac:dyDescent="0.25">
      <c r="A1487" s="61" t="s">
        <v>18871</v>
      </c>
      <c r="B1487" s="61" t="s">
        <v>18872</v>
      </c>
      <c r="C1487" s="61" t="s">
        <v>6799</v>
      </c>
      <c r="D1487" s="61" t="s">
        <v>10172</v>
      </c>
      <c r="E1487" s="61" t="s">
        <v>8855</v>
      </c>
      <c r="F1487" s="61"/>
      <c r="G1487" s="5"/>
      <c r="H1487" s="5"/>
      <c r="I1487" s="5"/>
      <c r="J1487" s="5"/>
    </row>
    <row r="1488" spans="1:10" ht="14.1" customHeight="1" thickBot="1" x14ac:dyDescent="0.25">
      <c r="A1488" s="78" t="s">
        <v>14829</v>
      </c>
      <c r="B1488" s="62" t="s">
        <v>8529</v>
      </c>
      <c r="C1488" s="71">
        <v>45017</v>
      </c>
      <c r="D1488" s="78" t="s">
        <v>9386</v>
      </c>
      <c r="E1488" s="62" t="s">
        <v>13094</v>
      </c>
      <c r="F1488" s="61" t="s">
        <v>3080</v>
      </c>
      <c r="G1488" s="5"/>
      <c r="H1488" s="5"/>
      <c r="I1488" s="5"/>
      <c r="J1488" s="5"/>
    </row>
    <row r="1489" spans="1:10" ht="14.1" customHeight="1" thickBot="1" x14ac:dyDescent="0.25">
      <c r="A1489" s="79"/>
      <c r="B1489" s="62" t="s">
        <v>1786</v>
      </c>
      <c r="C1489" s="60">
        <f>IF(C1488="","",IF(AND(MONTH(C1488)&gt;=1,MONTH(C1488)&lt;=3),1,IF(AND(MONTH(C1488)&gt;=4,MONTH(C1488)&lt;=6),2,IF(AND(MONTH(C1488)&gt;=7,MONTH(C1488)&lt;=9),3,4))))</f>
        <v>2</v>
      </c>
      <c r="D1489" s="79"/>
      <c r="E1489" s="62" t="s">
        <v>2417</v>
      </c>
      <c r="F1489" s="61" t="s">
        <v>11113</v>
      </c>
      <c r="G1489" s="5"/>
      <c r="H1489" s="5"/>
      <c r="I1489" s="5"/>
      <c r="J1489" s="5"/>
    </row>
    <row r="1490" spans="1:10" ht="14.1" customHeight="1" thickBot="1" x14ac:dyDescent="0.25">
      <c r="A1490" s="79"/>
      <c r="B1490" s="62" t="s">
        <v>12943</v>
      </c>
      <c r="C1490" s="71">
        <v>45107</v>
      </c>
      <c r="D1490" s="79"/>
      <c r="E1490" s="62" t="s">
        <v>3073</v>
      </c>
      <c r="F1490" s="61" t="s">
        <v>11113</v>
      </c>
      <c r="G1490" s="5"/>
      <c r="H1490" s="5"/>
      <c r="I1490" s="5"/>
      <c r="J1490" s="5"/>
    </row>
    <row r="1491" spans="1:10" ht="14.1" customHeight="1" thickBot="1" x14ac:dyDescent="0.25">
      <c r="A1491" s="79"/>
      <c r="B1491" s="62" t="s">
        <v>1786</v>
      </c>
      <c r="C1491" s="60">
        <f>IF(C1490="","",IF(AND(MONTH(C1490)&gt;=1,MONTH(C1490)&lt;=3),1,IF(AND(MONTH(C1490)&gt;=4,MONTH(C1490)&lt;=6),2,IF(AND(MONTH(C1490)&gt;=7,MONTH(C1490)&lt;=9),3,4))))</f>
        <v>2</v>
      </c>
      <c r="D1491" s="79"/>
      <c r="E1491" s="62" t="s">
        <v>13193</v>
      </c>
      <c r="F1491" s="61" t="s">
        <v>11113</v>
      </c>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15736</v>
      </c>
      <c r="B1493" s="67" t="s">
        <v>16147</v>
      </c>
      <c r="C1493" s="67" t="s">
        <v>15642</v>
      </c>
      <c r="D1493" s="67" t="s">
        <v>15252</v>
      </c>
      <c r="E1493" s="67" t="s">
        <v>6933</v>
      </c>
      <c r="F1493" s="67" t="s">
        <v>15281</v>
      </c>
      <c r="G1493" s="5"/>
      <c r="H1493" s="5"/>
      <c r="I1493" s="5"/>
      <c r="J1493" s="5"/>
    </row>
    <row r="1494" spans="1:10" ht="14.1" customHeight="1" x14ac:dyDescent="0.2">
      <c r="A1494" s="73">
        <v>55101504</v>
      </c>
      <c r="B1494" s="64" t="str">
        <f t="shared" ref="B1494:B1501" ca="1" si="76">IFERROR(INDEX(UNSPSCDes,MATCH(INDIRECT(ADDRESS(ROW(),COLUMN()-1,4)),UNSPSCCode,0)),"")</f>
        <v>Periódicos</v>
      </c>
      <c r="C1494" s="63" t="s">
        <v>10375</v>
      </c>
      <c r="D1494" s="63">
        <v>5</v>
      </c>
      <c r="E1494" s="66">
        <v>5000</v>
      </c>
      <c r="F1494" s="65">
        <f t="shared" ref="F1494:F1501" ca="1" si="77">INDIRECT(ADDRESS(ROW(),COLUMN()-2,4))*INDIRECT(ADDRESS(ROW(),COLUMN()-1,4))</f>
        <v>25000</v>
      </c>
      <c r="G1494" s="5"/>
      <c r="H1494" s="5"/>
      <c r="I1494" s="5"/>
      <c r="J1494" s="5"/>
    </row>
    <row r="1495" spans="1:10" ht="13.5" customHeight="1" x14ac:dyDescent="0.2">
      <c r="A1495" s="73">
        <v>55101506</v>
      </c>
      <c r="B1495" s="64" t="str">
        <f t="shared" ca="1" si="76"/>
        <v>Revistas</v>
      </c>
      <c r="C1495" s="63" t="s">
        <v>10375</v>
      </c>
      <c r="D1495" s="63">
        <v>2</v>
      </c>
      <c r="E1495" s="66">
        <v>5000</v>
      </c>
      <c r="F1495" s="65">
        <f t="shared" ca="1" si="77"/>
        <v>10000</v>
      </c>
      <c r="G1495" s="5"/>
      <c r="H1495" s="5"/>
      <c r="I1495" s="5"/>
      <c r="J1495" s="5"/>
    </row>
    <row r="1496" spans="1:10" ht="13.5" customHeight="1" x14ac:dyDescent="0.2">
      <c r="A1496" s="73">
        <v>55101515</v>
      </c>
      <c r="B1496" s="64" t="str">
        <f t="shared" ca="1" si="76"/>
        <v>Material promocional o reportes anuales</v>
      </c>
      <c r="C1496" s="63" t="s">
        <v>10375</v>
      </c>
      <c r="D1496" s="63">
        <v>25</v>
      </c>
      <c r="E1496" s="66">
        <v>4000</v>
      </c>
      <c r="F1496" s="65">
        <f t="shared" ca="1" si="77"/>
        <v>100000</v>
      </c>
      <c r="G1496" s="5"/>
      <c r="H1496" s="5"/>
      <c r="I1496" s="5"/>
      <c r="J1496" s="5"/>
    </row>
    <row r="1497" spans="1:10" ht="13.5" customHeight="1" x14ac:dyDescent="0.2">
      <c r="A1497" s="73">
        <v>55101519</v>
      </c>
      <c r="B1497" s="64" t="str">
        <f t="shared" ca="1" si="76"/>
        <v>Publicaciones periódicas</v>
      </c>
      <c r="C1497" s="63" t="s">
        <v>1449</v>
      </c>
      <c r="D1497" s="63">
        <v>2</v>
      </c>
      <c r="E1497" s="66">
        <v>500</v>
      </c>
      <c r="F1497" s="65">
        <f t="shared" ca="1" si="77"/>
        <v>1000</v>
      </c>
      <c r="G1497" s="5"/>
      <c r="H1497" s="5"/>
      <c r="I1497" s="5"/>
      <c r="J1497" s="5"/>
    </row>
    <row r="1498" spans="1:10" ht="13.5" customHeight="1" x14ac:dyDescent="0.2">
      <c r="A1498" s="73">
        <v>14111604</v>
      </c>
      <c r="B1498" s="64" t="str">
        <f t="shared" ca="1" si="76"/>
        <v>Tarjetas de presentación</v>
      </c>
      <c r="C1498" s="63" t="s">
        <v>10375</v>
      </c>
      <c r="D1498" s="63">
        <v>5</v>
      </c>
      <c r="E1498" s="66">
        <v>1000</v>
      </c>
      <c r="F1498" s="65">
        <f t="shared" ca="1" si="77"/>
        <v>5000</v>
      </c>
      <c r="G1498" s="5"/>
      <c r="H1498" s="5"/>
      <c r="I1498" s="5"/>
      <c r="J1498" s="5"/>
    </row>
    <row r="1499" spans="1:10" ht="13.5" customHeight="1" x14ac:dyDescent="0.2">
      <c r="A1499" s="73">
        <v>49101705</v>
      </c>
      <c r="B1499" s="64" t="str">
        <f t="shared" ca="1" si="76"/>
        <v>Certificados</v>
      </c>
      <c r="C1499" s="63" t="s">
        <v>1449</v>
      </c>
      <c r="D1499" s="63">
        <v>750</v>
      </c>
      <c r="E1499" s="66">
        <v>50</v>
      </c>
      <c r="F1499" s="65">
        <f t="shared" ca="1" si="77"/>
        <v>37500</v>
      </c>
      <c r="G1499" s="5"/>
      <c r="H1499" s="5"/>
      <c r="I1499" s="5"/>
      <c r="J1499" s="5"/>
    </row>
    <row r="1500" spans="1:10" ht="13.5" customHeight="1" x14ac:dyDescent="0.2">
      <c r="A1500" s="73">
        <v>55121727</v>
      </c>
      <c r="B1500" s="64" t="str">
        <f t="shared" ca="1" si="76"/>
        <v>Letreros</v>
      </c>
      <c r="C1500" s="63" t="s">
        <v>1449</v>
      </c>
      <c r="D1500" s="63">
        <v>3</v>
      </c>
      <c r="E1500" s="66">
        <v>3000</v>
      </c>
      <c r="F1500" s="65">
        <f t="shared" ca="1" si="77"/>
        <v>9000</v>
      </c>
      <c r="G1500" s="5"/>
      <c r="H1500" s="5"/>
      <c r="I1500" s="5"/>
      <c r="J1500" s="5"/>
    </row>
    <row r="1501" spans="1:10" ht="13.5" customHeight="1" x14ac:dyDescent="0.2">
      <c r="A1501" s="73">
        <v>55121711</v>
      </c>
      <c r="B1501" s="64" t="str">
        <f t="shared" ca="1" si="76"/>
        <v>Vallas publicitarias</v>
      </c>
      <c r="C1501" s="63" t="s">
        <v>1449</v>
      </c>
      <c r="D1501" s="63">
        <v>5</v>
      </c>
      <c r="E1501" s="66">
        <v>8000</v>
      </c>
      <c r="F1501" s="65">
        <f t="shared" ca="1" si="77"/>
        <v>40000</v>
      </c>
      <c r="G1501" s="5"/>
      <c r="H1501" s="5"/>
      <c r="I1501" s="5"/>
      <c r="J1501" s="5"/>
    </row>
    <row r="1502" spans="1:10" ht="14.1" customHeight="1" x14ac:dyDescent="0.2">
      <c r="A1502" s="5"/>
      <c r="B1502" s="5"/>
      <c r="C1502" s="5"/>
      <c r="D1502" s="5"/>
      <c r="E1502" s="68" t="s">
        <v>12551</v>
      </c>
      <c r="F1502" s="69">
        <f ca="1">SUM(Table385[MONTO TOTAL ESTIMADO])</f>
        <v>227500</v>
      </c>
      <c r="G1502" s="5"/>
      <c r="H1502" s="5" t="str">
        <f>C1487</f>
        <v>Servicios</v>
      </c>
      <c r="I1502" s="5" t="str">
        <f>E1487</f>
        <v>Sí</v>
      </c>
      <c r="J1502" s="5" t="str">
        <f>D1487</f>
        <v>Compras por debajo del Umbral</v>
      </c>
    </row>
    <row r="1503" spans="1:10" ht="14.1" customHeight="1" thickBot="1" x14ac:dyDescent="0.3"/>
    <row r="1504" spans="1:10" ht="33.75" customHeight="1" thickBot="1" x14ac:dyDescent="0.25">
      <c r="A1504" s="59" t="s">
        <v>16383</v>
      </c>
      <c r="B1504" s="59" t="s">
        <v>161</v>
      </c>
      <c r="C1504" s="59" t="s">
        <v>11725</v>
      </c>
      <c r="D1504" s="59" t="s">
        <v>14379</v>
      </c>
      <c r="E1504" s="59" t="s">
        <v>10963</v>
      </c>
      <c r="F1504" s="59" t="s">
        <v>11096</v>
      </c>
      <c r="G1504" s="5"/>
      <c r="H1504" s="5"/>
      <c r="I1504" s="5"/>
      <c r="J1504" s="5"/>
    </row>
    <row r="1505" spans="1:10" ht="13.5" customHeight="1" thickBot="1" x14ac:dyDescent="0.25">
      <c r="A1505" s="61" t="s">
        <v>18871</v>
      </c>
      <c r="B1505" s="61" t="s">
        <v>18872</v>
      </c>
      <c r="C1505" s="61" t="s">
        <v>6799</v>
      </c>
      <c r="D1505" s="61" t="s">
        <v>10172</v>
      </c>
      <c r="E1505" s="61" t="s">
        <v>8855</v>
      </c>
      <c r="F1505" s="61"/>
      <c r="G1505" s="5"/>
      <c r="H1505" s="5"/>
      <c r="I1505" s="5"/>
      <c r="J1505" s="5"/>
    </row>
    <row r="1506" spans="1:10" ht="14.1" customHeight="1" thickBot="1" x14ac:dyDescent="0.25">
      <c r="A1506" s="78" t="s">
        <v>14829</v>
      </c>
      <c r="B1506" s="62" t="s">
        <v>8529</v>
      </c>
      <c r="C1506" s="71">
        <v>45108</v>
      </c>
      <c r="D1506" s="78" t="s">
        <v>9386</v>
      </c>
      <c r="E1506" s="62" t="s">
        <v>13094</v>
      </c>
      <c r="F1506" s="61" t="s">
        <v>3080</v>
      </c>
      <c r="G1506" s="5"/>
      <c r="H1506" s="5"/>
      <c r="I1506" s="5"/>
      <c r="J1506" s="5"/>
    </row>
    <row r="1507" spans="1:10" ht="14.1" customHeight="1" thickBot="1" x14ac:dyDescent="0.25">
      <c r="A1507" s="79"/>
      <c r="B1507" s="62" t="s">
        <v>1786</v>
      </c>
      <c r="C1507" s="60">
        <f>IF(C1506="","",IF(AND(MONTH(C1506)&gt;=1,MONTH(C1506)&lt;=3),1,IF(AND(MONTH(C1506)&gt;=4,MONTH(C1506)&lt;=6),2,IF(AND(MONTH(C1506)&gt;=7,MONTH(C1506)&lt;=9),3,4))))</f>
        <v>3</v>
      </c>
      <c r="D1507" s="79"/>
      <c r="E1507" s="62" t="s">
        <v>2417</v>
      </c>
      <c r="F1507" s="61" t="s">
        <v>11113</v>
      </c>
      <c r="G1507" s="5"/>
      <c r="H1507" s="5"/>
      <c r="I1507" s="5"/>
      <c r="J1507" s="5"/>
    </row>
    <row r="1508" spans="1:10" ht="14.1" customHeight="1" thickBot="1" x14ac:dyDescent="0.25">
      <c r="A1508" s="79"/>
      <c r="B1508" s="62" t="s">
        <v>12943</v>
      </c>
      <c r="C1508" s="71">
        <v>45199</v>
      </c>
      <c r="D1508" s="79"/>
      <c r="E1508" s="62" t="s">
        <v>3073</v>
      </c>
      <c r="F1508" s="61" t="s">
        <v>11113</v>
      </c>
      <c r="G1508" s="5"/>
      <c r="H1508" s="5"/>
      <c r="I1508" s="5"/>
      <c r="J1508" s="5"/>
    </row>
    <row r="1509" spans="1:10" ht="14.1" customHeight="1" thickBot="1" x14ac:dyDescent="0.25">
      <c r="A1509" s="79"/>
      <c r="B1509" s="62" t="s">
        <v>1786</v>
      </c>
      <c r="C1509" s="60">
        <f>IF(C1508="","",IF(AND(MONTH(C1508)&gt;=1,MONTH(C1508)&lt;=3),1,IF(AND(MONTH(C1508)&gt;=4,MONTH(C1508)&lt;=6),2,IF(AND(MONTH(C1508)&gt;=7,MONTH(C1508)&lt;=9),3,4))))</f>
        <v>3</v>
      </c>
      <c r="D1509" s="79"/>
      <c r="E1509" s="62" t="s">
        <v>13193</v>
      </c>
      <c r="F1509" s="61" t="s">
        <v>11113</v>
      </c>
      <c r="G1509" s="5"/>
      <c r="H1509" s="5"/>
      <c r="I1509" s="5"/>
      <c r="J1509" s="5"/>
    </row>
    <row r="1510" spans="1:10" ht="14.1" customHeight="1" thickBot="1" x14ac:dyDescent="0.25">
      <c r="A1510" s="5"/>
      <c r="B1510" s="5"/>
      <c r="C1510" s="5"/>
      <c r="D1510" s="5"/>
      <c r="E1510" s="5"/>
      <c r="F1510" s="5"/>
      <c r="G1510" s="5"/>
      <c r="H1510" s="5"/>
      <c r="I1510" s="5"/>
      <c r="J1510" s="5"/>
    </row>
    <row r="1511" spans="1:10" ht="14.1" customHeight="1" thickBot="1" x14ac:dyDescent="0.25">
      <c r="A1511" s="67" t="s">
        <v>15736</v>
      </c>
      <c r="B1511" s="67" t="s">
        <v>16147</v>
      </c>
      <c r="C1511" s="67" t="s">
        <v>15642</v>
      </c>
      <c r="D1511" s="67" t="s">
        <v>15252</v>
      </c>
      <c r="E1511" s="67" t="s">
        <v>6933</v>
      </c>
      <c r="F1511" s="67" t="s">
        <v>15281</v>
      </c>
      <c r="G1511" s="5"/>
      <c r="H1511" s="5"/>
      <c r="I1511" s="5"/>
      <c r="J1511" s="5"/>
    </row>
    <row r="1512" spans="1:10" ht="14.1" customHeight="1" x14ac:dyDescent="0.2">
      <c r="A1512" s="73">
        <v>55101504</v>
      </c>
      <c r="B1512" s="64" t="str">
        <f t="shared" ref="B1512:B1521" ca="1" si="78">IFERROR(INDEX(UNSPSCDes,MATCH(INDIRECT(ADDRESS(ROW(),COLUMN()-1,4)),UNSPSCCode,0)),"")</f>
        <v>Periódicos</v>
      </c>
      <c r="C1512" s="63" t="s">
        <v>10375</v>
      </c>
      <c r="D1512" s="63">
        <v>5</v>
      </c>
      <c r="E1512" s="66">
        <v>5000</v>
      </c>
      <c r="F1512" s="65">
        <f t="shared" ref="F1512:F1521" ca="1" si="79">INDIRECT(ADDRESS(ROW(),COLUMN()-2,4))*INDIRECT(ADDRESS(ROW(),COLUMN()-1,4))</f>
        <v>25000</v>
      </c>
      <c r="G1512" s="5"/>
      <c r="H1512" s="5"/>
      <c r="I1512" s="5"/>
      <c r="J1512" s="5"/>
    </row>
    <row r="1513" spans="1:10" ht="13.5" customHeight="1" x14ac:dyDescent="0.2">
      <c r="A1513" s="73">
        <v>55101506</v>
      </c>
      <c r="B1513" s="64" t="str">
        <f t="shared" ca="1" si="78"/>
        <v>Revistas</v>
      </c>
      <c r="C1513" s="63" t="s">
        <v>10375</v>
      </c>
      <c r="D1513" s="63">
        <v>2</v>
      </c>
      <c r="E1513" s="66">
        <v>5000</v>
      </c>
      <c r="F1513" s="65">
        <f t="shared" ca="1" si="79"/>
        <v>10000</v>
      </c>
      <c r="G1513" s="5"/>
      <c r="H1513" s="5"/>
      <c r="I1513" s="5"/>
      <c r="J1513" s="5"/>
    </row>
    <row r="1514" spans="1:10" ht="13.5" customHeight="1" x14ac:dyDescent="0.2">
      <c r="A1514" s="73">
        <v>55101515</v>
      </c>
      <c r="B1514" s="64" t="str">
        <f t="shared" ca="1" si="78"/>
        <v>Material promocional o reportes anuales</v>
      </c>
      <c r="C1514" s="63" t="s">
        <v>10375</v>
      </c>
      <c r="D1514" s="63">
        <v>35</v>
      </c>
      <c r="E1514" s="66">
        <v>4000</v>
      </c>
      <c r="F1514" s="65">
        <f t="shared" ca="1" si="79"/>
        <v>140000</v>
      </c>
      <c r="G1514" s="5"/>
      <c r="H1514" s="5"/>
      <c r="I1514" s="5"/>
      <c r="J1514" s="5"/>
    </row>
    <row r="1515" spans="1:10" ht="13.5" customHeight="1" x14ac:dyDescent="0.2">
      <c r="A1515" s="73">
        <v>55101509</v>
      </c>
      <c r="B1515" s="64" t="str">
        <f t="shared" ca="1" si="78"/>
        <v>Textos educacionales o vocacionales</v>
      </c>
      <c r="C1515" s="63" t="s">
        <v>10375</v>
      </c>
      <c r="D1515" s="63">
        <v>10</v>
      </c>
      <c r="E1515" s="66">
        <v>5000</v>
      </c>
      <c r="F1515" s="65">
        <f t="shared" ca="1" si="79"/>
        <v>50000</v>
      </c>
      <c r="G1515" s="5"/>
      <c r="H1515" s="5"/>
      <c r="I1515" s="5"/>
      <c r="J1515" s="5"/>
    </row>
    <row r="1516" spans="1:10" ht="13.5" customHeight="1" x14ac:dyDescent="0.2">
      <c r="A1516" s="73">
        <v>55101519</v>
      </c>
      <c r="B1516" s="64" t="str">
        <f t="shared" ca="1" si="78"/>
        <v>Publicaciones periódicas</v>
      </c>
      <c r="C1516" s="63" t="s">
        <v>1449</v>
      </c>
      <c r="D1516" s="63">
        <v>3</v>
      </c>
      <c r="E1516" s="66">
        <v>500</v>
      </c>
      <c r="F1516" s="65">
        <f t="shared" ca="1" si="79"/>
        <v>1500</v>
      </c>
      <c r="G1516" s="5"/>
      <c r="H1516" s="5"/>
      <c r="I1516" s="5"/>
      <c r="J1516" s="5"/>
    </row>
    <row r="1517" spans="1:10" ht="13.5" customHeight="1" x14ac:dyDescent="0.2">
      <c r="A1517" s="73">
        <v>14111604</v>
      </c>
      <c r="B1517" s="64" t="str">
        <f t="shared" ca="1" si="78"/>
        <v>Tarjetas de presentación</v>
      </c>
      <c r="C1517" s="63" t="s">
        <v>10375</v>
      </c>
      <c r="D1517" s="63">
        <v>28</v>
      </c>
      <c r="E1517" s="66">
        <v>1000</v>
      </c>
      <c r="F1517" s="65">
        <f t="shared" ca="1" si="79"/>
        <v>28000</v>
      </c>
      <c r="G1517" s="5"/>
      <c r="H1517" s="5"/>
      <c r="I1517" s="5"/>
      <c r="J1517" s="5"/>
    </row>
    <row r="1518" spans="1:10" ht="13.5" customHeight="1" x14ac:dyDescent="0.2">
      <c r="A1518" s="73">
        <v>54101601</v>
      </c>
      <c r="B1518" s="64" t="str">
        <f t="shared" ca="1" si="78"/>
        <v>Brazaletes</v>
      </c>
      <c r="C1518" s="63" t="s">
        <v>1449</v>
      </c>
      <c r="D1518" s="63">
        <v>1000</v>
      </c>
      <c r="E1518" s="66">
        <v>100</v>
      </c>
      <c r="F1518" s="65">
        <f t="shared" ca="1" si="79"/>
        <v>100000</v>
      </c>
      <c r="G1518" s="5"/>
      <c r="H1518" s="5"/>
      <c r="I1518" s="5"/>
      <c r="J1518" s="5"/>
    </row>
    <row r="1519" spans="1:10" ht="13.5" customHeight="1" x14ac:dyDescent="0.2">
      <c r="A1519" s="73">
        <v>49101705</v>
      </c>
      <c r="B1519" s="64" t="str">
        <f t="shared" ca="1" si="78"/>
        <v>Certificados</v>
      </c>
      <c r="C1519" s="63" t="s">
        <v>1449</v>
      </c>
      <c r="D1519" s="63">
        <v>1900</v>
      </c>
      <c r="E1519" s="66">
        <v>50</v>
      </c>
      <c r="F1519" s="65">
        <f t="shared" ca="1" si="79"/>
        <v>95000</v>
      </c>
      <c r="G1519" s="5"/>
      <c r="H1519" s="5"/>
      <c r="I1519" s="5"/>
      <c r="J1519" s="5"/>
    </row>
    <row r="1520" spans="1:10" ht="13.5" customHeight="1" x14ac:dyDescent="0.2">
      <c r="A1520" s="73">
        <v>55121727</v>
      </c>
      <c r="B1520" s="64" t="str">
        <f t="shared" ca="1" si="78"/>
        <v>Letreros</v>
      </c>
      <c r="C1520" s="63" t="s">
        <v>1449</v>
      </c>
      <c r="D1520" s="63">
        <v>5</v>
      </c>
      <c r="E1520" s="66">
        <v>3000</v>
      </c>
      <c r="F1520" s="65">
        <f t="shared" ca="1" si="79"/>
        <v>15000</v>
      </c>
      <c r="G1520" s="5"/>
      <c r="H1520" s="5"/>
      <c r="I1520" s="5"/>
      <c r="J1520" s="5"/>
    </row>
    <row r="1521" spans="1:10" ht="13.5" customHeight="1" x14ac:dyDescent="0.2">
      <c r="A1521" s="73">
        <v>55121711</v>
      </c>
      <c r="B1521" s="64" t="str">
        <f t="shared" ca="1" si="78"/>
        <v>Vallas publicitarias</v>
      </c>
      <c r="C1521" s="63" t="s">
        <v>1449</v>
      </c>
      <c r="D1521" s="63">
        <v>5</v>
      </c>
      <c r="E1521" s="66">
        <v>8000</v>
      </c>
      <c r="F1521" s="65">
        <f t="shared" ca="1" si="79"/>
        <v>40000</v>
      </c>
      <c r="G1521" s="5"/>
      <c r="H1521" s="5"/>
      <c r="I1521" s="5"/>
      <c r="J1521" s="5"/>
    </row>
    <row r="1522" spans="1:10" ht="14.1" customHeight="1" x14ac:dyDescent="0.2">
      <c r="A1522" s="5"/>
      <c r="B1522" s="5"/>
      <c r="C1522" s="5"/>
      <c r="D1522" s="5"/>
      <c r="E1522" s="68" t="s">
        <v>12551</v>
      </c>
      <c r="F1522" s="69">
        <f ca="1">SUM(Table386[MONTO TOTAL ESTIMADO])</f>
        <v>504500</v>
      </c>
      <c r="G1522" s="5"/>
      <c r="H1522" s="5" t="str">
        <f>C1505</f>
        <v>Servicios</v>
      </c>
      <c r="I1522" s="5" t="str">
        <f>E1505</f>
        <v>Sí</v>
      </c>
      <c r="J1522" s="5" t="str">
        <f>D1505</f>
        <v>Compras por debajo del Umbral</v>
      </c>
    </row>
    <row r="1523" spans="1:10" ht="14.1" customHeight="1" thickBot="1" x14ac:dyDescent="0.3"/>
    <row r="1524" spans="1:10" ht="33.75" customHeight="1" thickBot="1" x14ac:dyDescent="0.25">
      <c r="A1524" s="59" t="s">
        <v>16383</v>
      </c>
      <c r="B1524" s="59" t="s">
        <v>161</v>
      </c>
      <c r="C1524" s="59" t="s">
        <v>11725</v>
      </c>
      <c r="D1524" s="59" t="s">
        <v>14379</v>
      </c>
      <c r="E1524" s="59" t="s">
        <v>10963</v>
      </c>
      <c r="F1524" s="59" t="s">
        <v>11096</v>
      </c>
      <c r="G1524" s="5"/>
      <c r="H1524" s="5"/>
      <c r="I1524" s="5"/>
      <c r="J1524" s="5"/>
    </row>
    <row r="1525" spans="1:10" ht="13.5" customHeight="1" thickBot="1" x14ac:dyDescent="0.25">
      <c r="A1525" s="61" t="s">
        <v>18871</v>
      </c>
      <c r="B1525" s="61" t="s">
        <v>18872</v>
      </c>
      <c r="C1525" s="61" t="s">
        <v>6799</v>
      </c>
      <c r="D1525" s="61" t="s">
        <v>10172</v>
      </c>
      <c r="E1525" s="61" t="s">
        <v>8855</v>
      </c>
      <c r="F1525" s="61"/>
      <c r="G1525" s="5"/>
      <c r="H1525" s="5"/>
      <c r="I1525" s="5"/>
      <c r="J1525" s="5"/>
    </row>
    <row r="1526" spans="1:10" ht="14.1" customHeight="1" thickBot="1" x14ac:dyDescent="0.25">
      <c r="A1526" s="78" t="s">
        <v>14829</v>
      </c>
      <c r="B1526" s="62" t="s">
        <v>8529</v>
      </c>
      <c r="C1526" s="71">
        <v>45200</v>
      </c>
      <c r="D1526" s="78" t="s">
        <v>9386</v>
      </c>
      <c r="E1526" s="62" t="s">
        <v>13094</v>
      </c>
      <c r="F1526" s="61" t="s">
        <v>3080</v>
      </c>
      <c r="G1526" s="5"/>
      <c r="H1526" s="5"/>
      <c r="I1526" s="5"/>
      <c r="J1526" s="5"/>
    </row>
    <row r="1527" spans="1:10" ht="14.1" customHeight="1" thickBot="1" x14ac:dyDescent="0.25">
      <c r="A1527" s="79"/>
      <c r="B1527" s="62" t="s">
        <v>1786</v>
      </c>
      <c r="C1527" s="60">
        <f>IF(C1526="","",IF(AND(MONTH(C1526)&gt;=1,MONTH(C1526)&lt;=3),1,IF(AND(MONTH(C1526)&gt;=4,MONTH(C1526)&lt;=6),2,IF(AND(MONTH(C1526)&gt;=7,MONTH(C1526)&lt;=9),3,4))))</f>
        <v>4</v>
      </c>
      <c r="D1527" s="79"/>
      <c r="E1527" s="62" t="s">
        <v>2417</v>
      </c>
      <c r="F1527" s="61" t="s">
        <v>11113</v>
      </c>
      <c r="G1527" s="5"/>
      <c r="H1527" s="5"/>
      <c r="I1527" s="5"/>
      <c r="J1527" s="5"/>
    </row>
    <row r="1528" spans="1:10" ht="14.1" customHeight="1" thickBot="1" x14ac:dyDescent="0.25">
      <c r="A1528" s="79"/>
      <c r="B1528" s="62" t="s">
        <v>12943</v>
      </c>
      <c r="C1528" s="71">
        <v>45291</v>
      </c>
      <c r="D1528" s="79"/>
      <c r="E1528" s="62" t="s">
        <v>3073</v>
      </c>
      <c r="F1528" s="61" t="s">
        <v>11113</v>
      </c>
      <c r="G1528" s="5"/>
      <c r="H1528" s="5"/>
      <c r="I1528" s="5"/>
      <c r="J1528" s="5"/>
    </row>
    <row r="1529" spans="1:10" ht="14.1" customHeight="1" thickBot="1" x14ac:dyDescent="0.25">
      <c r="A1529" s="79"/>
      <c r="B1529" s="62" t="s">
        <v>1786</v>
      </c>
      <c r="C1529" s="60">
        <f>IF(C1528="","",IF(AND(MONTH(C1528)&gt;=1,MONTH(C1528)&lt;=3),1,IF(AND(MONTH(C1528)&gt;=4,MONTH(C1528)&lt;=6),2,IF(AND(MONTH(C1528)&gt;=7,MONTH(C1528)&lt;=9),3,4))))</f>
        <v>4</v>
      </c>
      <c r="D1529" s="79"/>
      <c r="E1529" s="62" t="s">
        <v>13193</v>
      </c>
      <c r="F1529" s="61" t="s">
        <v>11113</v>
      </c>
      <c r="G1529" s="5"/>
      <c r="H1529" s="5"/>
      <c r="I1529" s="5"/>
      <c r="J1529" s="5"/>
    </row>
    <row r="1530" spans="1:10" ht="14.1" customHeight="1" thickBot="1" x14ac:dyDescent="0.25">
      <c r="A1530" s="5"/>
      <c r="B1530" s="5"/>
      <c r="C1530" s="5"/>
      <c r="D1530" s="5"/>
      <c r="E1530" s="5"/>
      <c r="F1530" s="5"/>
      <c r="G1530" s="5"/>
      <c r="H1530" s="5"/>
      <c r="I1530" s="5"/>
      <c r="J1530" s="5"/>
    </row>
    <row r="1531" spans="1:10" ht="14.1" customHeight="1" thickBot="1" x14ac:dyDescent="0.25">
      <c r="A1531" s="67" t="s">
        <v>15736</v>
      </c>
      <c r="B1531" s="67" t="s">
        <v>16147</v>
      </c>
      <c r="C1531" s="67" t="s">
        <v>15642</v>
      </c>
      <c r="D1531" s="67" t="s">
        <v>15252</v>
      </c>
      <c r="E1531" s="67" t="s">
        <v>6933</v>
      </c>
      <c r="F1531" s="67" t="s">
        <v>15281</v>
      </c>
      <c r="G1531" s="5"/>
      <c r="H1531" s="5"/>
      <c r="I1531" s="5"/>
      <c r="J1531" s="5"/>
    </row>
    <row r="1532" spans="1:10" ht="14.1" customHeight="1" x14ac:dyDescent="0.2">
      <c r="A1532" s="73">
        <v>55101504</v>
      </c>
      <c r="B1532" s="64" t="str">
        <f t="shared" ref="B1532:B1540" ca="1" si="80">IFERROR(INDEX(UNSPSCDes,MATCH(INDIRECT(ADDRESS(ROW(),COLUMN()-1,4)),UNSPSCCode,0)),"")</f>
        <v>Periódicos</v>
      </c>
      <c r="C1532" s="63" t="s">
        <v>10375</v>
      </c>
      <c r="D1532" s="63">
        <v>4</v>
      </c>
      <c r="E1532" s="66">
        <v>5000</v>
      </c>
      <c r="F1532" s="65">
        <f t="shared" ref="F1532:F1540" ca="1" si="81">INDIRECT(ADDRESS(ROW(),COLUMN()-2,4))*INDIRECT(ADDRESS(ROW(),COLUMN()-1,4))</f>
        <v>20000</v>
      </c>
      <c r="G1532" s="5"/>
      <c r="H1532" s="5"/>
      <c r="I1532" s="5"/>
      <c r="J1532" s="5"/>
    </row>
    <row r="1533" spans="1:10" ht="13.5" customHeight="1" x14ac:dyDescent="0.2">
      <c r="A1533" s="73">
        <v>55101506</v>
      </c>
      <c r="B1533" s="64" t="str">
        <f t="shared" ca="1" si="80"/>
        <v>Revistas</v>
      </c>
      <c r="C1533" s="63" t="s">
        <v>10375</v>
      </c>
      <c r="D1533" s="63">
        <v>2</v>
      </c>
      <c r="E1533" s="66">
        <v>5000</v>
      </c>
      <c r="F1533" s="65">
        <f t="shared" ca="1" si="81"/>
        <v>10000</v>
      </c>
      <c r="G1533" s="5"/>
      <c r="H1533" s="5"/>
      <c r="I1533" s="5"/>
      <c r="J1533" s="5"/>
    </row>
    <row r="1534" spans="1:10" ht="13.5" customHeight="1" x14ac:dyDescent="0.2">
      <c r="A1534" s="73">
        <v>55101515</v>
      </c>
      <c r="B1534" s="64" t="str">
        <f t="shared" ca="1" si="80"/>
        <v>Material promocional o reportes anuales</v>
      </c>
      <c r="C1534" s="63" t="s">
        <v>10375</v>
      </c>
      <c r="D1534" s="63">
        <v>25</v>
      </c>
      <c r="E1534" s="66">
        <v>4000</v>
      </c>
      <c r="F1534" s="65">
        <f t="shared" ca="1" si="81"/>
        <v>100000</v>
      </c>
      <c r="G1534" s="5"/>
      <c r="H1534" s="5"/>
      <c r="I1534" s="5"/>
      <c r="J1534" s="5"/>
    </row>
    <row r="1535" spans="1:10" ht="13.5" customHeight="1" x14ac:dyDescent="0.2">
      <c r="A1535" s="73">
        <v>55101509</v>
      </c>
      <c r="B1535" s="64" t="str">
        <f t="shared" ca="1" si="80"/>
        <v>Textos educacionales o vocacionales</v>
      </c>
      <c r="C1535" s="63" t="s">
        <v>10375</v>
      </c>
      <c r="D1535" s="63">
        <v>1</v>
      </c>
      <c r="E1535" s="66">
        <v>5000</v>
      </c>
      <c r="F1535" s="65">
        <f t="shared" ca="1" si="81"/>
        <v>5000</v>
      </c>
      <c r="G1535" s="5"/>
      <c r="H1535" s="5"/>
      <c r="I1535" s="5"/>
      <c r="J1535" s="5"/>
    </row>
    <row r="1536" spans="1:10" ht="13.5" customHeight="1" x14ac:dyDescent="0.2">
      <c r="A1536" s="73">
        <v>55101519</v>
      </c>
      <c r="B1536" s="64" t="str">
        <f t="shared" ca="1" si="80"/>
        <v>Publicaciones periódicas</v>
      </c>
      <c r="C1536" s="63" t="s">
        <v>1449</v>
      </c>
      <c r="D1536" s="63">
        <v>3</v>
      </c>
      <c r="E1536" s="66">
        <v>500</v>
      </c>
      <c r="F1536" s="65">
        <f t="shared" ca="1" si="81"/>
        <v>1500</v>
      </c>
      <c r="G1536" s="5"/>
      <c r="H1536" s="5"/>
      <c r="I1536" s="5"/>
      <c r="J1536" s="5"/>
    </row>
    <row r="1537" spans="1:10" ht="13.5" customHeight="1" x14ac:dyDescent="0.2">
      <c r="A1537" s="73">
        <v>14111604</v>
      </c>
      <c r="B1537" s="64" t="str">
        <f t="shared" ca="1" si="80"/>
        <v>Tarjetas de presentación</v>
      </c>
      <c r="C1537" s="63" t="s">
        <v>10375</v>
      </c>
      <c r="D1537" s="63">
        <v>6</v>
      </c>
      <c r="E1537" s="66">
        <v>1000</v>
      </c>
      <c r="F1537" s="65">
        <f t="shared" ca="1" si="81"/>
        <v>6000</v>
      </c>
      <c r="G1537" s="5"/>
      <c r="H1537" s="5"/>
      <c r="I1537" s="5"/>
      <c r="J1537" s="5"/>
    </row>
    <row r="1538" spans="1:10" ht="13.5" customHeight="1" x14ac:dyDescent="0.2">
      <c r="A1538" s="73">
        <v>49101705</v>
      </c>
      <c r="B1538" s="64" t="str">
        <f t="shared" ca="1" si="80"/>
        <v>Certificados</v>
      </c>
      <c r="C1538" s="63" t="s">
        <v>1449</v>
      </c>
      <c r="D1538" s="63">
        <v>750</v>
      </c>
      <c r="E1538" s="66">
        <v>50</v>
      </c>
      <c r="F1538" s="65">
        <f t="shared" ca="1" si="81"/>
        <v>37500</v>
      </c>
      <c r="G1538" s="5"/>
      <c r="H1538" s="5"/>
      <c r="I1538" s="5"/>
      <c r="J1538" s="5"/>
    </row>
    <row r="1539" spans="1:10" ht="13.5" customHeight="1" x14ac:dyDescent="0.2">
      <c r="A1539" s="73">
        <v>55121727</v>
      </c>
      <c r="B1539" s="64" t="str">
        <f t="shared" ca="1" si="80"/>
        <v>Letreros</v>
      </c>
      <c r="C1539" s="63" t="s">
        <v>1449</v>
      </c>
      <c r="D1539" s="63">
        <v>3</v>
      </c>
      <c r="E1539" s="66">
        <v>3000</v>
      </c>
      <c r="F1539" s="65">
        <f t="shared" ca="1" si="81"/>
        <v>9000</v>
      </c>
      <c r="G1539" s="5"/>
      <c r="H1539" s="5"/>
      <c r="I1539" s="5"/>
      <c r="J1539" s="5"/>
    </row>
    <row r="1540" spans="1:10" ht="13.5" customHeight="1" x14ac:dyDescent="0.2">
      <c r="A1540" s="73">
        <v>55121711</v>
      </c>
      <c r="B1540" s="64" t="str">
        <f t="shared" ca="1" si="80"/>
        <v>Vallas publicitarias</v>
      </c>
      <c r="C1540" s="63" t="s">
        <v>1449</v>
      </c>
      <c r="D1540" s="63">
        <v>5</v>
      </c>
      <c r="E1540" s="66">
        <v>8000</v>
      </c>
      <c r="F1540" s="65">
        <f t="shared" ca="1" si="81"/>
        <v>40000</v>
      </c>
      <c r="G1540" s="5"/>
      <c r="H1540" s="5"/>
      <c r="I1540" s="5"/>
      <c r="J1540" s="5"/>
    </row>
    <row r="1541" spans="1:10" ht="14.1" customHeight="1" x14ac:dyDescent="0.2">
      <c r="A1541" s="5"/>
      <c r="B1541" s="5"/>
      <c r="C1541" s="5"/>
      <c r="D1541" s="5"/>
      <c r="E1541" s="68" t="s">
        <v>12551</v>
      </c>
      <c r="F1541" s="69">
        <f ca="1">SUM(Table387[MONTO TOTAL ESTIMADO])</f>
        <v>229000</v>
      </c>
      <c r="G1541" s="5"/>
      <c r="H1541" s="5" t="str">
        <f>C1525</f>
        <v>Servicios</v>
      </c>
      <c r="I1541" s="5" t="str">
        <f>E1525</f>
        <v>Sí</v>
      </c>
      <c r="J1541" s="5" t="str">
        <f>D1525</f>
        <v>Compras por debajo del Umbral</v>
      </c>
    </row>
    <row r="1542" spans="1:10" ht="14.1" customHeight="1" thickBot="1" x14ac:dyDescent="0.3"/>
    <row r="1543" spans="1:10" ht="33.75" customHeight="1" thickBot="1" x14ac:dyDescent="0.25">
      <c r="A1543" s="59" t="s">
        <v>16383</v>
      </c>
      <c r="B1543" s="59" t="s">
        <v>161</v>
      </c>
      <c r="C1543" s="59" t="s">
        <v>11725</v>
      </c>
      <c r="D1543" s="59" t="s">
        <v>14379</v>
      </c>
      <c r="E1543" s="59" t="s">
        <v>10963</v>
      </c>
      <c r="F1543" s="59" t="s">
        <v>11096</v>
      </c>
      <c r="G1543" s="5"/>
      <c r="H1543" s="5"/>
      <c r="I1543" s="5"/>
      <c r="J1543" s="5"/>
    </row>
    <row r="1544" spans="1:10" ht="13.5" customHeight="1" thickBot="1" x14ac:dyDescent="0.25">
      <c r="A1544" s="61" t="s">
        <v>18873</v>
      </c>
      <c r="B1544" s="61" t="s">
        <v>18874</v>
      </c>
      <c r="C1544" s="61" t="s">
        <v>6799</v>
      </c>
      <c r="D1544" s="61" t="s">
        <v>10172</v>
      </c>
      <c r="E1544" s="61" t="s">
        <v>8855</v>
      </c>
      <c r="F1544" s="61"/>
      <c r="G1544" s="5"/>
      <c r="H1544" s="5"/>
      <c r="I1544" s="5"/>
      <c r="J1544" s="5"/>
    </row>
    <row r="1545" spans="1:10" ht="14.1" customHeight="1" thickBot="1" x14ac:dyDescent="0.25">
      <c r="A1545" s="78" t="s">
        <v>14829</v>
      </c>
      <c r="B1545" s="62" t="s">
        <v>8529</v>
      </c>
      <c r="C1545" s="71">
        <v>44927</v>
      </c>
      <c r="D1545" s="78" t="s">
        <v>9386</v>
      </c>
      <c r="E1545" s="62" t="s">
        <v>13094</v>
      </c>
      <c r="F1545" s="61" t="s">
        <v>3080</v>
      </c>
      <c r="G1545" s="5"/>
      <c r="H1545" s="5"/>
      <c r="I1545" s="5"/>
      <c r="J1545" s="5"/>
    </row>
    <row r="1546" spans="1:10" ht="14.1" customHeight="1" thickBot="1" x14ac:dyDescent="0.25">
      <c r="A1546" s="79"/>
      <c r="B1546" s="62" t="s">
        <v>1786</v>
      </c>
      <c r="C1546" s="60">
        <f>IF(C1545="","",IF(AND(MONTH(C1545)&gt;=1,MONTH(C1545)&lt;=3),1,IF(AND(MONTH(C1545)&gt;=4,MONTH(C1545)&lt;=6),2,IF(AND(MONTH(C1545)&gt;=7,MONTH(C1545)&lt;=9),3,4))))</f>
        <v>1</v>
      </c>
      <c r="D1546" s="79"/>
      <c r="E1546" s="62" t="s">
        <v>2417</v>
      </c>
      <c r="F1546" s="61" t="s">
        <v>11113</v>
      </c>
      <c r="G1546" s="5"/>
      <c r="H1546" s="5"/>
      <c r="I1546" s="5"/>
      <c r="J1546" s="5"/>
    </row>
    <row r="1547" spans="1:10" ht="14.1" customHeight="1" thickBot="1" x14ac:dyDescent="0.25">
      <c r="A1547" s="79"/>
      <c r="B1547" s="62" t="s">
        <v>12943</v>
      </c>
      <c r="C1547" s="71">
        <v>45016</v>
      </c>
      <c r="D1547" s="79"/>
      <c r="E1547" s="62" t="s">
        <v>3073</v>
      </c>
      <c r="F1547" s="61" t="s">
        <v>11113</v>
      </c>
      <c r="G1547" s="5"/>
      <c r="H1547" s="5"/>
      <c r="I1547" s="5"/>
      <c r="J1547" s="5"/>
    </row>
    <row r="1548" spans="1:10" ht="14.1" customHeight="1" thickBot="1" x14ac:dyDescent="0.25">
      <c r="A1548" s="79"/>
      <c r="B1548" s="62" t="s">
        <v>1786</v>
      </c>
      <c r="C1548" s="60">
        <f>IF(C1547="","",IF(AND(MONTH(C1547)&gt;=1,MONTH(C1547)&lt;=3),1,IF(AND(MONTH(C1547)&gt;=4,MONTH(C1547)&lt;=6),2,IF(AND(MONTH(C1547)&gt;=7,MONTH(C1547)&lt;=9),3,4))))</f>
        <v>1</v>
      </c>
      <c r="D1548" s="79"/>
      <c r="E1548" s="62" t="s">
        <v>13193</v>
      </c>
      <c r="F1548" s="61" t="s">
        <v>11113</v>
      </c>
      <c r="G1548" s="5"/>
      <c r="H1548" s="5"/>
      <c r="I1548" s="5"/>
      <c r="J1548" s="5"/>
    </row>
    <row r="1549" spans="1:10" ht="14.1" customHeight="1" thickBot="1" x14ac:dyDescent="0.25">
      <c r="A1549" s="5"/>
      <c r="B1549" s="5"/>
      <c r="C1549" s="5"/>
      <c r="D1549" s="5"/>
      <c r="E1549" s="5"/>
      <c r="F1549" s="5"/>
      <c r="G1549" s="5"/>
      <c r="H1549" s="5"/>
      <c r="I1549" s="5"/>
      <c r="J1549" s="5"/>
    </row>
    <row r="1550" spans="1:10" ht="14.1" customHeight="1" thickBot="1" x14ac:dyDescent="0.25">
      <c r="A1550" s="67" t="s">
        <v>15736</v>
      </c>
      <c r="B1550" s="67" t="s">
        <v>16147</v>
      </c>
      <c r="C1550" s="67" t="s">
        <v>15642</v>
      </c>
      <c r="D1550" s="67" t="s">
        <v>15252</v>
      </c>
      <c r="E1550" s="67" t="s">
        <v>6933</v>
      </c>
      <c r="F1550" s="67" t="s">
        <v>15281</v>
      </c>
      <c r="G1550" s="5"/>
      <c r="H1550" s="5"/>
      <c r="I1550" s="5"/>
      <c r="J1550" s="5"/>
    </row>
    <row r="1551" spans="1:10" ht="14.1" customHeight="1" x14ac:dyDescent="0.2">
      <c r="A1551" s="73">
        <v>82121507</v>
      </c>
      <c r="B1551" s="64" t="str">
        <f t="shared" ref="B1551:B1556" ca="1" si="82">IFERROR(INDEX(UNSPSCDes,MATCH(INDIRECT(ADDRESS(ROW(),COLUMN()-1,4)),UNSPSCCode,0)),"")</f>
        <v>Impresión de papelería o formularios comerciales</v>
      </c>
      <c r="C1551" s="63" t="s">
        <v>10375</v>
      </c>
      <c r="D1551" s="63">
        <v>154</v>
      </c>
      <c r="E1551" s="66">
        <v>1000</v>
      </c>
      <c r="F1551" s="65">
        <f t="shared" ref="F1551:F1556" ca="1" si="83">INDIRECT(ADDRESS(ROW(),COLUMN()-2,4))*INDIRECT(ADDRESS(ROW(),COLUMN()-1,4))</f>
        <v>154000</v>
      </c>
      <c r="G1551" s="5"/>
      <c r="H1551" s="5"/>
      <c r="I1551" s="5"/>
      <c r="J1551" s="5"/>
    </row>
    <row r="1552" spans="1:10" ht="13.5" customHeight="1" x14ac:dyDescent="0.2">
      <c r="A1552" s="73">
        <v>82121505</v>
      </c>
      <c r="B1552" s="64" t="str">
        <f t="shared" ca="1" si="82"/>
        <v>Impresión promocional o publicitaria</v>
      </c>
      <c r="C1552" s="63" t="s">
        <v>1449</v>
      </c>
      <c r="D1552" s="63">
        <v>2605</v>
      </c>
      <c r="E1552" s="66">
        <v>500</v>
      </c>
      <c r="F1552" s="65">
        <f t="shared" ca="1" si="83"/>
        <v>1302500</v>
      </c>
      <c r="G1552" s="5"/>
      <c r="H1552" s="5"/>
      <c r="I1552" s="5"/>
      <c r="J1552" s="5"/>
    </row>
    <row r="1553" spans="1:10" ht="13.5" customHeight="1" x14ac:dyDescent="0.2">
      <c r="A1553" s="73">
        <v>82121510</v>
      </c>
      <c r="B1553" s="64" t="str">
        <f t="shared" ca="1" si="82"/>
        <v>Impresión textil</v>
      </c>
      <c r="C1553" s="63" t="s">
        <v>1449</v>
      </c>
      <c r="D1553" s="63">
        <v>125</v>
      </c>
      <c r="E1553" s="66">
        <v>1000</v>
      </c>
      <c r="F1553" s="65">
        <f t="shared" ca="1" si="83"/>
        <v>125000</v>
      </c>
      <c r="G1553" s="5"/>
      <c r="H1553" s="5"/>
      <c r="I1553" s="5"/>
      <c r="J1553" s="5"/>
    </row>
    <row r="1554" spans="1:10" ht="13.5" customHeight="1" x14ac:dyDescent="0.2">
      <c r="A1554" s="73">
        <v>82121506</v>
      </c>
      <c r="B1554" s="64" t="str">
        <f t="shared" ca="1" si="82"/>
        <v>Impresión de publicaciones</v>
      </c>
      <c r="C1554" s="63" t="s">
        <v>10375</v>
      </c>
      <c r="D1554" s="63">
        <v>3</v>
      </c>
      <c r="E1554" s="66">
        <v>5000</v>
      </c>
      <c r="F1554" s="65">
        <f t="shared" ca="1" si="83"/>
        <v>15000</v>
      </c>
      <c r="G1554" s="5"/>
      <c r="H1554" s="5"/>
      <c r="I1554" s="5"/>
      <c r="J1554" s="5"/>
    </row>
    <row r="1555" spans="1:10" ht="13.5" customHeight="1" x14ac:dyDescent="0.2">
      <c r="A1555" s="73">
        <v>14111509</v>
      </c>
      <c r="B1555" s="64" t="str">
        <f t="shared" ca="1" si="82"/>
        <v>Papel membreteado</v>
      </c>
      <c r="C1555" s="63" t="s">
        <v>16989</v>
      </c>
      <c r="D1555" s="63">
        <v>37</v>
      </c>
      <c r="E1555" s="66">
        <v>3000</v>
      </c>
      <c r="F1555" s="65">
        <f t="shared" ca="1" si="83"/>
        <v>111000</v>
      </c>
      <c r="G1555" s="5"/>
      <c r="H1555" s="5"/>
      <c r="I1555" s="5"/>
      <c r="J1555" s="5"/>
    </row>
    <row r="1556" spans="1:10" ht="13.5" customHeight="1" x14ac:dyDescent="0.2">
      <c r="A1556" s="73">
        <v>44121506</v>
      </c>
      <c r="B1556" s="64" t="str">
        <f t="shared" ca="1" si="82"/>
        <v>Sobres estándar</v>
      </c>
      <c r="C1556" s="63" t="s">
        <v>16989</v>
      </c>
      <c r="D1556" s="63">
        <v>8</v>
      </c>
      <c r="E1556" s="66">
        <v>2000</v>
      </c>
      <c r="F1556" s="65">
        <f t="shared" ca="1" si="83"/>
        <v>16000</v>
      </c>
      <c r="G1556" s="5"/>
      <c r="H1556" s="5"/>
      <c r="I1556" s="5"/>
      <c r="J1556" s="5"/>
    </row>
    <row r="1557" spans="1:10" ht="14.1" customHeight="1" x14ac:dyDescent="0.2">
      <c r="A1557" s="5"/>
      <c r="B1557" s="5"/>
      <c r="C1557" s="5"/>
      <c r="D1557" s="5"/>
      <c r="E1557" s="68" t="s">
        <v>12551</v>
      </c>
      <c r="F1557" s="69">
        <f ca="1">SUM(Table388[MONTO TOTAL ESTIMADO])</f>
        <v>1723500</v>
      </c>
      <c r="G1557" s="5"/>
      <c r="H1557" s="5" t="str">
        <f>C1544</f>
        <v>Servicios</v>
      </c>
      <c r="I1557" s="5" t="str">
        <f>E1544</f>
        <v>Sí</v>
      </c>
      <c r="J1557" s="5" t="str">
        <f>D1544</f>
        <v>Compras por debajo del Umbral</v>
      </c>
    </row>
    <row r="1558" spans="1:10" ht="14.1" customHeight="1" thickBot="1" x14ac:dyDescent="0.3"/>
    <row r="1559" spans="1:10" ht="33.75" customHeight="1" thickBot="1" x14ac:dyDescent="0.25">
      <c r="A1559" s="59" t="s">
        <v>16383</v>
      </c>
      <c r="B1559" s="59" t="s">
        <v>161</v>
      </c>
      <c r="C1559" s="59" t="s">
        <v>11725</v>
      </c>
      <c r="D1559" s="59" t="s">
        <v>14379</v>
      </c>
      <c r="E1559" s="59" t="s">
        <v>10963</v>
      </c>
      <c r="F1559" s="59" t="s">
        <v>11096</v>
      </c>
      <c r="G1559" s="5"/>
      <c r="H1559" s="5"/>
      <c r="I1559" s="5"/>
      <c r="J1559" s="5"/>
    </row>
    <row r="1560" spans="1:10" ht="13.5" customHeight="1" thickBot="1" x14ac:dyDescent="0.25">
      <c r="A1560" s="61" t="s">
        <v>18873</v>
      </c>
      <c r="B1560" s="61" t="s">
        <v>18874</v>
      </c>
      <c r="C1560" s="61" t="s">
        <v>6799</v>
      </c>
      <c r="D1560" s="61" t="s">
        <v>10172</v>
      </c>
      <c r="E1560" s="61" t="s">
        <v>8855</v>
      </c>
      <c r="F1560" s="61"/>
      <c r="G1560" s="5"/>
      <c r="H1560" s="5"/>
      <c r="I1560" s="5"/>
      <c r="J1560" s="5"/>
    </row>
    <row r="1561" spans="1:10" ht="14.1" customHeight="1" thickBot="1" x14ac:dyDescent="0.25">
      <c r="A1561" s="78" t="s">
        <v>14829</v>
      </c>
      <c r="B1561" s="62" t="s">
        <v>8529</v>
      </c>
      <c r="C1561" s="71">
        <v>45017</v>
      </c>
      <c r="D1561" s="78" t="s">
        <v>9386</v>
      </c>
      <c r="E1561" s="62" t="s">
        <v>13094</v>
      </c>
      <c r="F1561" s="61" t="s">
        <v>3080</v>
      </c>
      <c r="G1561" s="5"/>
      <c r="H1561" s="5"/>
      <c r="I1561" s="5"/>
      <c r="J1561" s="5"/>
    </row>
    <row r="1562" spans="1:10" ht="14.1" customHeight="1" thickBot="1" x14ac:dyDescent="0.25">
      <c r="A1562" s="79"/>
      <c r="B1562" s="62" t="s">
        <v>1786</v>
      </c>
      <c r="C1562" s="60">
        <f>IF(C1561="","",IF(AND(MONTH(C1561)&gt;=1,MONTH(C1561)&lt;=3),1,IF(AND(MONTH(C1561)&gt;=4,MONTH(C1561)&lt;=6),2,IF(AND(MONTH(C1561)&gt;=7,MONTH(C1561)&lt;=9),3,4))))</f>
        <v>2</v>
      </c>
      <c r="D1562" s="79"/>
      <c r="E1562" s="62" t="s">
        <v>2417</v>
      </c>
      <c r="F1562" s="61" t="s">
        <v>11113</v>
      </c>
      <c r="G1562" s="5"/>
      <c r="H1562" s="5"/>
      <c r="I1562" s="5"/>
      <c r="J1562" s="5"/>
    </row>
    <row r="1563" spans="1:10" ht="14.1" customHeight="1" thickBot="1" x14ac:dyDescent="0.25">
      <c r="A1563" s="79"/>
      <c r="B1563" s="62" t="s">
        <v>12943</v>
      </c>
      <c r="C1563" s="71">
        <v>45107</v>
      </c>
      <c r="D1563" s="79"/>
      <c r="E1563" s="62" t="s">
        <v>3073</v>
      </c>
      <c r="F1563" s="61" t="s">
        <v>11113</v>
      </c>
      <c r="G1563" s="5"/>
      <c r="H1563" s="5"/>
      <c r="I1563" s="5"/>
      <c r="J1563" s="5"/>
    </row>
    <row r="1564" spans="1:10" ht="14.1" customHeight="1" thickBot="1" x14ac:dyDescent="0.25">
      <c r="A1564" s="79"/>
      <c r="B1564" s="62" t="s">
        <v>1786</v>
      </c>
      <c r="C1564" s="60">
        <f>IF(C1563="","",IF(AND(MONTH(C1563)&gt;=1,MONTH(C1563)&lt;=3),1,IF(AND(MONTH(C1563)&gt;=4,MONTH(C1563)&lt;=6),2,IF(AND(MONTH(C1563)&gt;=7,MONTH(C1563)&lt;=9),3,4))))</f>
        <v>2</v>
      </c>
      <c r="D1564" s="79"/>
      <c r="E1564" s="62" t="s">
        <v>13193</v>
      </c>
      <c r="F1564" s="61" t="s">
        <v>11113</v>
      </c>
      <c r="G1564" s="5"/>
      <c r="H1564" s="5"/>
      <c r="I1564" s="5"/>
      <c r="J1564" s="5"/>
    </row>
    <row r="1565" spans="1:10" ht="14.1" customHeight="1" thickBot="1" x14ac:dyDescent="0.25">
      <c r="A1565" s="5"/>
      <c r="B1565" s="5"/>
      <c r="C1565" s="5"/>
      <c r="D1565" s="5"/>
      <c r="E1565" s="5"/>
      <c r="F1565" s="5"/>
      <c r="G1565" s="5"/>
      <c r="H1565" s="5"/>
      <c r="I1565" s="5"/>
      <c r="J1565" s="5"/>
    </row>
    <row r="1566" spans="1:10" ht="14.1" customHeight="1" thickBot="1" x14ac:dyDescent="0.25">
      <c r="A1566" s="67" t="s">
        <v>15736</v>
      </c>
      <c r="B1566" s="67" t="s">
        <v>16147</v>
      </c>
      <c r="C1566" s="67" t="s">
        <v>15642</v>
      </c>
      <c r="D1566" s="67" t="s">
        <v>15252</v>
      </c>
      <c r="E1566" s="67" t="s">
        <v>6933</v>
      </c>
      <c r="F1566" s="67" t="s">
        <v>15281</v>
      </c>
      <c r="G1566" s="5"/>
      <c r="H1566" s="5"/>
      <c r="I1566" s="5"/>
      <c r="J1566" s="5"/>
    </row>
    <row r="1567" spans="1:10" ht="14.1" customHeight="1" x14ac:dyDescent="0.2">
      <c r="A1567" s="73">
        <v>82121505</v>
      </c>
      <c r="B1567" s="64" t="str">
        <f t="shared" ref="B1567:B1573" ca="1" si="84">IFERROR(INDEX(UNSPSCDes,MATCH(INDIRECT(ADDRESS(ROW(),COLUMN()-1,4)),UNSPSCCode,0)),"")</f>
        <v>Impresión promocional o publicitaria</v>
      </c>
      <c r="C1567" s="63" t="s">
        <v>1449</v>
      </c>
      <c r="D1567" s="63">
        <v>2501</v>
      </c>
      <c r="E1567" s="66">
        <v>500</v>
      </c>
      <c r="F1567" s="65">
        <f t="shared" ref="F1567:F1573" ca="1" si="85">INDIRECT(ADDRESS(ROW(),COLUMN()-2,4))*INDIRECT(ADDRESS(ROW(),COLUMN()-1,4))</f>
        <v>1250500</v>
      </c>
      <c r="G1567" s="5"/>
      <c r="H1567" s="5"/>
      <c r="I1567" s="5"/>
      <c r="J1567" s="5"/>
    </row>
    <row r="1568" spans="1:10" ht="13.5" customHeight="1" x14ac:dyDescent="0.2">
      <c r="A1568" s="73">
        <v>82121510</v>
      </c>
      <c r="B1568" s="64" t="str">
        <f t="shared" ca="1" si="84"/>
        <v>Impresión textil</v>
      </c>
      <c r="C1568" s="63" t="s">
        <v>1449</v>
      </c>
      <c r="D1568" s="63">
        <v>50</v>
      </c>
      <c r="E1568" s="66">
        <v>1000</v>
      </c>
      <c r="F1568" s="65">
        <f t="shared" ca="1" si="85"/>
        <v>50000</v>
      </c>
      <c r="G1568" s="5"/>
      <c r="H1568" s="5"/>
      <c r="I1568" s="5"/>
      <c r="J1568" s="5"/>
    </row>
    <row r="1569" spans="1:10" ht="13.5" customHeight="1" x14ac:dyDescent="0.2">
      <c r="A1569" s="73">
        <v>82121506</v>
      </c>
      <c r="B1569" s="64" t="str">
        <f t="shared" ca="1" si="84"/>
        <v>Impresión de publicaciones</v>
      </c>
      <c r="C1569" s="63" t="s">
        <v>10375</v>
      </c>
      <c r="D1569" s="63">
        <v>1</v>
      </c>
      <c r="E1569" s="66">
        <v>5000</v>
      </c>
      <c r="F1569" s="65">
        <f t="shared" ca="1" si="85"/>
        <v>5000</v>
      </c>
      <c r="G1569" s="5"/>
      <c r="H1569" s="5"/>
      <c r="I1569" s="5"/>
      <c r="J1569" s="5"/>
    </row>
    <row r="1570" spans="1:10" ht="13.5" customHeight="1" x14ac:dyDescent="0.2">
      <c r="A1570" s="73">
        <v>14111509</v>
      </c>
      <c r="B1570" s="64" t="str">
        <f t="shared" ca="1" si="84"/>
        <v>Papel membreteado</v>
      </c>
      <c r="C1570" s="63" t="s">
        <v>16989</v>
      </c>
      <c r="D1570" s="63">
        <v>1</v>
      </c>
      <c r="E1570" s="66">
        <v>3000</v>
      </c>
      <c r="F1570" s="65">
        <f t="shared" ca="1" si="85"/>
        <v>3000</v>
      </c>
      <c r="G1570" s="5"/>
      <c r="H1570" s="5"/>
      <c r="I1570" s="5"/>
      <c r="J1570" s="5"/>
    </row>
    <row r="1571" spans="1:10" ht="13.5" customHeight="1" x14ac:dyDescent="0.2">
      <c r="A1571" s="73">
        <v>44121506</v>
      </c>
      <c r="B1571" s="64" t="str">
        <f t="shared" ca="1" si="84"/>
        <v>Sobres estándar</v>
      </c>
      <c r="C1571" s="63" t="s">
        <v>16989</v>
      </c>
      <c r="D1571" s="63">
        <v>1</v>
      </c>
      <c r="E1571" s="66">
        <v>2000</v>
      </c>
      <c r="F1571" s="65">
        <f t="shared" ca="1" si="85"/>
        <v>2000</v>
      </c>
      <c r="G1571" s="5"/>
      <c r="H1571" s="5"/>
      <c r="I1571" s="5"/>
      <c r="J1571" s="5"/>
    </row>
    <row r="1572" spans="1:10" ht="13.5" customHeight="1" x14ac:dyDescent="0.2">
      <c r="A1572" s="63"/>
      <c r="B1572" s="64" t="str">
        <f t="shared" ca="1" si="84"/>
        <v/>
      </c>
      <c r="C1572" s="63"/>
      <c r="D1572" s="63"/>
      <c r="E1572" s="66"/>
      <c r="F1572" s="65">
        <f t="shared" ca="1" si="85"/>
        <v>0</v>
      </c>
      <c r="G1572" s="5"/>
      <c r="H1572" s="5"/>
      <c r="I1572" s="5"/>
      <c r="J1572" s="5"/>
    </row>
    <row r="1573" spans="1:10" ht="13.5" customHeight="1" x14ac:dyDescent="0.2">
      <c r="A1573" s="63"/>
      <c r="B1573" s="64" t="str">
        <f t="shared" ca="1" si="84"/>
        <v/>
      </c>
      <c r="C1573" s="63"/>
      <c r="D1573" s="63"/>
      <c r="E1573" s="66"/>
      <c r="F1573" s="65">
        <f t="shared" ca="1" si="85"/>
        <v>0</v>
      </c>
      <c r="G1573" s="5"/>
      <c r="H1573" s="5"/>
      <c r="I1573" s="5"/>
      <c r="J1573" s="5"/>
    </row>
    <row r="1574" spans="1:10" ht="14.1" customHeight="1" x14ac:dyDescent="0.2">
      <c r="A1574" s="5"/>
      <c r="B1574" s="5"/>
      <c r="C1574" s="5"/>
      <c r="D1574" s="5"/>
      <c r="E1574" s="68" t="s">
        <v>12551</v>
      </c>
      <c r="F1574" s="69">
        <f ca="1">SUM(Table389[MONTO TOTAL ESTIMADO])</f>
        <v>1310500</v>
      </c>
      <c r="G1574" s="5"/>
      <c r="H1574" s="5" t="str">
        <f>C1560</f>
        <v>Servicios</v>
      </c>
      <c r="I1574" s="5" t="str">
        <f>E1560</f>
        <v>Sí</v>
      </c>
      <c r="J1574" s="5" t="str">
        <f>D1560</f>
        <v>Compras por debajo del Umbral</v>
      </c>
    </row>
    <row r="1575" spans="1:10" ht="14.1" customHeight="1" thickBot="1" x14ac:dyDescent="0.3"/>
    <row r="1576" spans="1:10" ht="33.75" customHeight="1" thickBot="1" x14ac:dyDescent="0.25">
      <c r="A1576" s="59" t="s">
        <v>16383</v>
      </c>
      <c r="B1576" s="59" t="s">
        <v>161</v>
      </c>
      <c r="C1576" s="59" t="s">
        <v>11725</v>
      </c>
      <c r="D1576" s="59" t="s">
        <v>14379</v>
      </c>
      <c r="E1576" s="59" t="s">
        <v>10963</v>
      </c>
      <c r="F1576" s="59" t="s">
        <v>11096</v>
      </c>
      <c r="G1576" s="5"/>
      <c r="H1576" s="5"/>
      <c r="I1576" s="5"/>
      <c r="J1576" s="5"/>
    </row>
    <row r="1577" spans="1:10" ht="13.5" customHeight="1" thickBot="1" x14ac:dyDescent="0.25">
      <c r="A1577" s="61" t="s">
        <v>18873</v>
      </c>
      <c r="B1577" s="61" t="s">
        <v>18874</v>
      </c>
      <c r="C1577" s="61" t="s">
        <v>6799</v>
      </c>
      <c r="D1577" s="61" t="s">
        <v>10172</v>
      </c>
      <c r="E1577" s="61" t="s">
        <v>8855</v>
      </c>
      <c r="F1577" s="61"/>
      <c r="G1577" s="5"/>
      <c r="H1577" s="5"/>
      <c r="I1577" s="5"/>
      <c r="J1577" s="5"/>
    </row>
    <row r="1578" spans="1:10" ht="14.1" customHeight="1" thickBot="1" x14ac:dyDescent="0.25">
      <c r="A1578" s="78" t="s">
        <v>14829</v>
      </c>
      <c r="B1578" s="62" t="s">
        <v>8529</v>
      </c>
      <c r="C1578" s="71">
        <v>45108</v>
      </c>
      <c r="D1578" s="78" t="s">
        <v>9386</v>
      </c>
      <c r="E1578" s="62" t="s">
        <v>13094</v>
      </c>
      <c r="F1578" s="61" t="s">
        <v>3080</v>
      </c>
      <c r="G1578" s="5"/>
      <c r="H1578" s="5"/>
      <c r="I1578" s="5"/>
      <c r="J1578" s="5"/>
    </row>
    <row r="1579" spans="1:10" ht="14.1" customHeight="1" thickBot="1" x14ac:dyDescent="0.25">
      <c r="A1579" s="79"/>
      <c r="B1579" s="62" t="s">
        <v>1786</v>
      </c>
      <c r="C1579" s="60">
        <f>IF(C1578="","",IF(AND(MONTH(C1578)&gt;=1,MONTH(C1578)&lt;=3),1,IF(AND(MONTH(C1578)&gt;=4,MONTH(C1578)&lt;=6),2,IF(AND(MONTH(C1578)&gt;=7,MONTH(C1578)&lt;=9),3,4))))</f>
        <v>3</v>
      </c>
      <c r="D1579" s="79"/>
      <c r="E1579" s="62" t="s">
        <v>2417</v>
      </c>
      <c r="F1579" s="61" t="s">
        <v>11113</v>
      </c>
      <c r="G1579" s="5"/>
      <c r="H1579" s="5"/>
      <c r="I1579" s="5"/>
      <c r="J1579" s="5"/>
    </row>
    <row r="1580" spans="1:10" ht="14.1" customHeight="1" thickBot="1" x14ac:dyDescent="0.25">
      <c r="A1580" s="79"/>
      <c r="B1580" s="62" t="s">
        <v>12943</v>
      </c>
      <c r="C1580" s="71">
        <v>45199</v>
      </c>
      <c r="D1580" s="79"/>
      <c r="E1580" s="62" t="s">
        <v>3073</v>
      </c>
      <c r="F1580" s="61" t="s">
        <v>11113</v>
      </c>
      <c r="G1580" s="5"/>
      <c r="H1580" s="5"/>
      <c r="I1580" s="5"/>
      <c r="J1580" s="5"/>
    </row>
    <row r="1581" spans="1:10" ht="14.1" customHeight="1" thickBot="1" x14ac:dyDescent="0.25">
      <c r="A1581" s="79"/>
      <c r="B1581" s="62" t="s">
        <v>1786</v>
      </c>
      <c r="C1581" s="60">
        <f>IF(C1580="","",IF(AND(MONTH(C1580)&gt;=1,MONTH(C1580)&lt;=3),1,IF(AND(MONTH(C1580)&gt;=4,MONTH(C1580)&lt;=6),2,IF(AND(MONTH(C1580)&gt;=7,MONTH(C1580)&lt;=9),3,4))))</f>
        <v>3</v>
      </c>
      <c r="D1581" s="79"/>
      <c r="E1581" s="62" t="s">
        <v>13193</v>
      </c>
      <c r="F1581" s="61" t="s">
        <v>11113</v>
      </c>
      <c r="G1581" s="5"/>
      <c r="H1581" s="5"/>
      <c r="I1581" s="5"/>
      <c r="J1581" s="5"/>
    </row>
    <row r="1582" spans="1:10" ht="14.1" customHeight="1" thickBot="1" x14ac:dyDescent="0.25">
      <c r="A1582" s="5"/>
      <c r="B1582" s="5"/>
      <c r="C1582" s="5"/>
      <c r="D1582" s="5"/>
      <c r="E1582" s="5"/>
      <c r="F1582" s="5"/>
      <c r="G1582" s="5"/>
      <c r="H1582" s="5"/>
      <c r="I1582" s="5"/>
      <c r="J1582" s="5"/>
    </row>
    <row r="1583" spans="1:10" ht="14.1" customHeight="1" thickBot="1" x14ac:dyDescent="0.25">
      <c r="A1583" s="67" t="s">
        <v>15736</v>
      </c>
      <c r="B1583" s="67" t="s">
        <v>16147</v>
      </c>
      <c r="C1583" s="67" t="s">
        <v>15642</v>
      </c>
      <c r="D1583" s="67" t="s">
        <v>15252</v>
      </c>
      <c r="E1583" s="67" t="s">
        <v>6933</v>
      </c>
      <c r="F1583" s="67" t="s">
        <v>15281</v>
      </c>
      <c r="G1583" s="5"/>
      <c r="H1583" s="5"/>
      <c r="I1583" s="5"/>
      <c r="J1583" s="5"/>
    </row>
    <row r="1584" spans="1:10" ht="14.1" customHeight="1" x14ac:dyDescent="0.2">
      <c r="A1584" s="73">
        <v>82121505</v>
      </c>
      <c r="B1584" s="64" t="str">
        <f t="shared" ref="B1584:B1590" ca="1" si="86">IFERROR(INDEX(UNSPSCDes,MATCH(INDIRECT(ADDRESS(ROW(),COLUMN()-1,4)),UNSPSCCode,0)),"")</f>
        <v>Impresión promocional o publicitaria</v>
      </c>
      <c r="C1584" s="63" t="s">
        <v>1449</v>
      </c>
      <c r="D1584" s="63">
        <v>2503</v>
      </c>
      <c r="E1584" s="66">
        <v>500</v>
      </c>
      <c r="F1584" s="65">
        <f t="shared" ref="F1584:F1590" ca="1" si="87">INDIRECT(ADDRESS(ROW(),COLUMN()-2,4))*INDIRECT(ADDRESS(ROW(),COLUMN()-1,4))</f>
        <v>1251500</v>
      </c>
      <c r="G1584" s="5"/>
      <c r="H1584" s="5"/>
      <c r="I1584" s="5"/>
      <c r="J1584" s="5"/>
    </row>
    <row r="1585" spans="1:10" ht="13.5" customHeight="1" x14ac:dyDescent="0.2">
      <c r="A1585" s="73">
        <v>82121510</v>
      </c>
      <c r="B1585" s="64" t="str">
        <f t="shared" ca="1" si="86"/>
        <v>Impresión textil</v>
      </c>
      <c r="C1585" s="63" t="s">
        <v>1449</v>
      </c>
      <c r="D1585" s="63">
        <v>75</v>
      </c>
      <c r="E1585" s="66">
        <v>1000</v>
      </c>
      <c r="F1585" s="65">
        <f t="shared" ca="1" si="87"/>
        <v>75000</v>
      </c>
      <c r="G1585" s="5"/>
      <c r="H1585" s="5"/>
      <c r="I1585" s="5"/>
      <c r="J1585" s="5"/>
    </row>
    <row r="1586" spans="1:10" ht="13.5" customHeight="1" x14ac:dyDescent="0.2">
      <c r="A1586" s="73">
        <v>82121506</v>
      </c>
      <c r="B1586" s="64" t="str">
        <f t="shared" ca="1" si="86"/>
        <v>Impresión de publicaciones</v>
      </c>
      <c r="C1586" s="63" t="s">
        <v>10375</v>
      </c>
      <c r="D1586" s="63">
        <v>3</v>
      </c>
      <c r="E1586" s="66">
        <v>5000</v>
      </c>
      <c r="F1586" s="65">
        <f t="shared" ca="1" si="87"/>
        <v>15000</v>
      </c>
      <c r="G1586" s="5"/>
      <c r="H1586" s="5"/>
      <c r="I1586" s="5"/>
      <c r="J1586" s="5"/>
    </row>
    <row r="1587" spans="1:10" ht="13.5" customHeight="1" x14ac:dyDescent="0.2">
      <c r="A1587" s="73">
        <v>14111509</v>
      </c>
      <c r="B1587" s="64" t="str">
        <f t="shared" ca="1" si="86"/>
        <v>Papel membreteado</v>
      </c>
      <c r="C1587" s="63" t="s">
        <v>16989</v>
      </c>
      <c r="D1587" s="63">
        <v>1</v>
      </c>
      <c r="E1587" s="66">
        <v>3000</v>
      </c>
      <c r="F1587" s="65">
        <f t="shared" ca="1" si="87"/>
        <v>3000</v>
      </c>
      <c r="G1587" s="5"/>
      <c r="H1587" s="5"/>
      <c r="I1587" s="5"/>
      <c r="J1587" s="5"/>
    </row>
    <row r="1588" spans="1:10" ht="13.5" customHeight="1" x14ac:dyDescent="0.2">
      <c r="A1588" s="73">
        <v>44121506</v>
      </c>
      <c r="B1588" s="64" t="str">
        <f t="shared" ca="1" si="86"/>
        <v>Sobres estándar</v>
      </c>
      <c r="C1588" s="63" t="s">
        <v>16989</v>
      </c>
      <c r="D1588" s="63">
        <v>4</v>
      </c>
      <c r="E1588" s="66">
        <v>2000</v>
      </c>
      <c r="F1588" s="65">
        <f t="shared" ca="1" si="87"/>
        <v>8000</v>
      </c>
      <c r="G1588" s="5"/>
      <c r="H1588" s="5"/>
      <c r="I1588" s="5"/>
      <c r="J1588" s="5"/>
    </row>
    <row r="1589" spans="1:10" ht="13.5" customHeight="1" x14ac:dyDescent="0.2">
      <c r="A1589" s="73">
        <v>82121507</v>
      </c>
      <c r="B1589" s="64" t="str">
        <f t="shared" ca="1" si="86"/>
        <v>Impresión de papelería o formularios comerciales</v>
      </c>
      <c r="C1589" s="63" t="s">
        <v>10375</v>
      </c>
      <c r="D1589" s="63">
        <v>2</v>
      </c>
      <c r="E1589" s="66">
        <v>1000</v>
      </c>
      <c r="F1589" s="65">
        <f t="shared" ca="1" si="87"/>
        <v>2000</v>
      </c>
      <c r="G1589" s="5"/>
      <c r="H1589" s="5"/>
      <c r="I1589" s="5"/>
      <c r="J1589" s="5"/>
    </row>
    <row r="1590" spans="1:10" ht="13.5" customHeight="1" x14ac:dyDescent="0.2">
      <c r="A1590" s="63"/>
      <c r="B1590" s="64" t="str">
        <f t="shared" ca="1" si="86"/>
        <v/>
      </c>
      <c r="C1590" s="63"/>
      <c r="D1590" s="63"/>
      <c r="E1590" s="66"/>
      <c r="F1590" s="65">
        <f t="shared" ca="1" si="87"/>
        <v>0</v>
      </c>
      <c r="G1590" s="5"/>
      <c r="H1590" s="5"/>
      <c r="I1590" s="5"/>
      <c r="J1590" s="5"/>
    </row>
    <row r="1591" spans="1:10" ht="14.1" customHeight="1" x14ac:dyDescent="0.2">
      <c r="A1591" s="5"/>
      <c r="B1591" s="5"/>
      <c r="C1591" s="5"/>
      <c r="D1591" s="5"/>
      <c r="E1591" s="68" t="s">
        <v>12551</v>
      </c>
      <c r="F1591" s="69">
        <f ca="1">SUM(Table390[MONTO TOTAL ESTIMADO])</f>
        <v>1354500</v>
      </c>
      <c r="G1591" s="5"/>
      <c r="H1591" s="5" t="str">
        <f>C1577</f>
        <v>Servicios</v>
      </c>
      <c r="I1591" s="5" t="str">
        <f>E1577</f>
        <v>Sí</v>
      </c>
      <c r="J1591" s="5" t="str">
        <f>D1577</f>
        <v>Compras por debajo del Umbral</v>
      </c>
    </row>
    <row r="1592" spans="1:10" ht="14.1" customHeight="1" thickBot="1" x14ac:dyDescent="0.3"/>
    <row r="1593" spans="1:10" ht="33.75" customHeight="1" thickBot="1" x14ac:dyDescent="0.25">
      <c r="A1593" s="59" t="s">
        <v>16383</v>
      </c>
      <c r="B1593" s="59" t="s">
        <v>161</v>
      </c>
      <c r="C1593" s="59" t="s">
        <v>11725</v>
      </c>
      <c r="D1593" s="59" t="s">
        <v>14379</v>
      </c>
      <c r="E1593" s="59" t="s">
        <v>10963</v>
      </c>
      <c r="F1593" s="59" t="s">
        <v>11096</v>
      </c>
      <c r="G1593" s="5"/>
      <c r="H1593" s="5"/>
      <c r="I1593" s="5"/>
      <c r="J1593" s="5"/>
    </row>
    <row r="1594" spans="1:10" ht="13.5" customHeight="1" thickBot="1" x14ac:dyDescent="0.25">
      <c r="A1594" s="61" t="s">
        <v>18873</v>
      </c>
      <c r="B1594" s="61" t="s">
        <v>18874</v>
      </c>
      <c r="C1594" s="61" t="s">
        <v>6799</v>
      </c>
      <c r="D1594" s="61" t="s">
        <v>10172</v>
      </c>
      <c r="E1594" s="61" t="s">
        <v>8855</v>
      </c>
      <c r="F1594" s="61"/>
      <c r="G1594" s="5"/>
      <c r="H1594" s="5"/>
      <c r="I1594" s="5"/>
      <c r="J1594" s="5"/>
    </row>
    <row r="1595" spans="1:10" ht="14.1" customHeight="1" thickBot="1" x14ac:dyDescent="0.25">
      <c r="A1595" s="78" t="s">
        <v>14829</v>
      </c>
      <c r="B1595" s="62" t="s">
        <v>8529</v>
      </c>
      <c r="C1595" s="71">
        <v>45200</v>
      </c>
      <c r="D1595" s="78" t="s">
        <v>9386</v>
      </c>
      <c r="E1595" s="62" t="s">
        <v>13094</v>
      </c>
      <c r="F1595" s="61" t="s">
        <v>3080</v>
      </c>
      <c r="G1595" s="5"/>
      <c r="H1595" s="5"/>
      <c r="I1595" s="5"/>
      <c r="J1595" s="5"/>
    </row>
    <row r="1596" spans="1:10" ht="14.1" customHeight="1" thickBot="1" x14ac:dyDescent="0.25">
      <c r="A1596" s="79"/>
      <c r="B1596" s="62" t="s">
        <v>1786</v>
      </c>
      <c r="C1596" s="60">
        <f>IF(C1595="","",IF(AND(MONTH(C1595)&gt;=1,MONTH(C1595)&lt;=3),1,IF(AND(MONTH(C1595)&gt;=4,MONTH(C1595)&lt;=6),2,IF(AND(MONTH(C1595)&gt;=7,MONTH(C1595)&lt;=9),3,4))))</f>
        <v>4</v>
      </c>
      <c r="D1596" s="79"/>
      <c r="E1596" s="62" t="s">
        <v>2417</v>
      </c>
      <c r="F1596" s="61" t="s">
        <v>11113</v>
      </c>
      <c r="G1596" s="5"/>
      <c r="H1596" s="5"/>
      <c r="I1596" s="5"/>
      <c r="J1596" s="5"/>
    </row>
    <row r="1597" spans="1:10" ht="14.1" customHeight="1" thickBot="1" x14ac:dyDescent="0.25">
      <c r="A1597" s="79"/>
      <c r="B1597" s="62" t="s">
        <v>12943</v>
      </c>
      <c r="C1597" s="71">
        <v>45291</v>
      </c>
      <c r="D1597" s="79"/>
      <c r="E1597" s="62" t="s">
        <v>3073</v>
      </c>
      <c r="F1597" s="61" t="s">
        <v>11113</v>
      </c>
      <c r="G1597" s="5"/>
      <c r="H1597" s="5"/>
      <c r="I1597" s="5"/>
      <c r="J1597" s="5"/>
    </row>
    <row r="1598" spans="1:10" ht="14.1" customHeight="1" thickBot="1" x14ac:dyDescent="0.25">
      <c r="A1598" s="79"/>
      <c r="B1598" s="62" t="s">
        <v>1786</v>
      </c>
      <c r="C1598" s="60">
        <f>IF(C1597="","",IF(AND(MONTH(C1597)&gt;=1,MONTH(C1597)&lt;=3),1,IF(AND(MONTH(C1597)&gt;=4,MONTH(C1597)&lt;=6),2,IF(AND(MONTH(C1597)&gt;=7,MONTH(C1597)&lt;=9),3,4))))</f>
        <v>4</v>
      </c>
      <c r="D1598" s="79"/>
      <c r="E1598" s="62" t="s">
        <v>13193</v>
      </c>
      <c r="F1598" s="61" t="s">
        <v>11113</v>
      </c>
      <c r="G1598" s="5"/>
      <c r="H1598" s="5"/>
      <c r="I1598" s="5"/>
      <c r="J1598" s="5"/>
    </row>
    <row r="1599" spans="1:10" ht="14.1" customHeight="1" thickBot="1" x14ac:dyDescent="0.25">
      <c r="A1599" s="5"/>
      <c r="B1599" s="5"/>
      <c r="C1599" s="5"/>
      <c r="D1599" s="5"/>
      <c r="E1599" s="5"/>
      <c r="F1599" s="5"/>
      <c r="G1599" s="5"/>
      <c r="H1599" s="5"/>
      <c r="I1599" s="5"/>
      <c r="J1599" s="5"/>
    </row>
    <row r="1600" spans="1:10" ht="14.1" customHeight="1" thickBot="1" x14ac:dyDescent="0.25">
      <c r="A1600" s="67" t="s">
        <v>15736</v>
      </c>
      <c r="B1600" s="67" t="s">
        <v>16147</v>
      </c>
      <c r="C1600" s="67" t="s">
        <v>15642</v>
      </c>
      <c r="D1600" s="67" t="s">
        <v>15252</v>
      </c>
      <c r="E1600" s="67" t="s">
        <v>6933</v>
      </c>
      <c r="F1600" s="67" t="s">
        <v>15281</v>
      </c>
      <c r="G1600" s="5"/>
      <c r="H1600" s="5"/>
      <c r="I1600" s="5"/>
      <c r="J1600" s="5"/>
    </row>
    <row r="1601" spans="1:10" ht="13.5" customHeight="1" x14ac:dyDescent="0.2">
      <c r="A1601" s="73">
        <v>82121505</v>
      </c>
      <c r="B1601" s="64" t="str">
        <f ca="1">IFERROR(INDEX(UNSPSCDes,MATCH(INDIRECT(ADDRESS(ROW(),COLUMN()-1,4)),UNSPSCCode,0)),"")</f>
        <v>Impresión promocional o publicitaria</v>
      </c>
      <c r="C1601" s="63" t="s">
        <v>1449</v>
      </c>
      <c r="D1601" s="63">
        <v>2501</v>
      </c>
      <c r="E1601" s="66">
        <v>500</v>
      </c>
      <c r="F1601" s="65">
        <f ca="1">INDIRECT(ADDRESS(ROW(),COLUMN()-2,4))*INDIRECT(ADDRESS(ROW(),COLUMN()-1,4))</f>
        <v>1250500</v>
      </c>
      <c r="G1601" s="5"/>
      <c r="H1601" s="5"/>
      <c r="I1601" s="5"/>
      <c r="J1601" s="5"/>
    </row>
    <row r="1602" spans="1:10" ht="13.5" customHeight="1" x14ac:dyDescent="0.2">
      <c r="A1602" s="73">
        <v>82121506</v>
      </c>
      <c r="B1602" s="64" t="str">
        <f ca="1">IFERROR(INDEX(UNSPSCDes,MATCH(INDIRECT(ADDRESS(ROW(),COLUMN()-1,4)),UNSPSCCode,0)),"")</f>
        <v>Impresión de publicaciones</v>
      </c>
      <c r="C1602" s="63" t="s">
        <v>10375</v>
      </c>
      <c r="D1602" s="63">
        <v>1</v>
      </c>
      <c r="E1602" s="66">
        <v>5000</v>
      </c>
      <c r="F1602" s="65">
        <f ca="1">INDIRECT(ADDRESS(ROW(),COLUMN()-2,4))*INDIRECT(ADDRESS(ROW(),COLUMN()-1,4))</f>
        <v>5000</v>
      </c>
      <c r="G1602" s="5"/>
      <c r="H1602" s="5"/>
      <c r="I1602" s="5"/>
      <c r="J1602" s="5"/>
    </row>
    <row r="1603" spans="1:10" ht="13.5" customHeight="1" x14ac:dyDescent="0.2">
      <c r="A1603" s="73">
        <v>14111509</v>
      </c>
      <c r="B1603" s="64" t="str">
        <f ca="1">IFERROR(INDEX(UNSPSCDes,MATCH(INDIRECT(ADDRESS(ROW(),COLUMN()-1,4)),UNSPSCCode,0)),"")</f>
        <v>Papel membreteado</v>
      </c>
      <c r="C1603" s="63" t="s">
        <v>16989</v>
      </c>
      <c r="D1603" s="63">
        <v>1</v>
      </c>
      <c r="E1603" s="66">
        <v>3000</v>
      </c>
      <c r="F1603" s="65">
        <f ca="1">INDIRECT(ADDRESS(ROW(),COLUMN()-2,4))*INDIRECT(ADDRESS(ROW(),COLUMN()-1,4))</f>
        <v>3000</v>
      </c>
      <c r="G1603" s="5"/>
      <c r="H1603" s="5"/>
      <c r="I1603" s="5"/>
      <c r="J1603" s="5"/>
    </row>
    <row r="1604" spans="1:10" ht="13.5" customHeight="1" x14ac:dyDescent="0.2">
      <c r="A1604" s="73">
        <v>44121506</v>
      </c>
      <c r="B1604" s="64" t="str">
        <f ca="1">IFERROR(INDEX(UNSPSCDes,MATCH(INDIRECT(ADDRESS(ROW(),COLUMN()-1,4)),UNSPSCCode,0)),"")</f>
        <v>Sobres estándar</v>
      </c>
      <c r="C1604" s="63" t="s">
        <v>16989</v>
      </c>
      <c r="D1604" s="63">
        <v>1</v>
      </c>
      <c r="E1604" s="66">
        <v>2000</v>
      </c>
      <c r="F1604" s="65">
        <f ca="1">INDIRECT(ADDRESS(ROW(),COLUMN()-2,4))*INDIRECT(ADDRESS(ROW(),COLUMN()-1,4))</f>
        <v>2000</v>
      </c>
      <c r="G1604" s="5"/>
      <c r="H1604" s="5"/>
      <c r="I1604" s="5"/>
      <c r="J1604" s="5"/>
    </row>
    <row r="1605" spans="1:10" ht="14.1" customHeight="1" x14ac:dyDescent="0.2">
      <c r="A1605" s="5"/>
      <c r="B1605" s="5"/>
      <c r="C1605" s="5"/>
      <c r="D1605" s="5"/>
      <c r="E1605" s="68" t="s">
        <v>12551</v>
      </c>
      <c r="F1605" s="69">
        <f ca="1">SUM(Table391[MONTO TOTAL ESTIMADO])</f>
        <v>1260500</v>
      </c>
      <c r="G1605" s="5"/>
      <c r="H1605" s="5" t="str">
        <f>C1594</f>
        <v>Servicios</v>
      </c>
      <c r="I1605" s="5" t="str">
        <f>E1594</f>
        <v>Sí</v>
      </c>
      <c r="J1605" s="5" t="str">
        <f>D1594</f>
        <v>Compras por debajo del Umbral</v>
      </c>
    </row>
    <row r="1606" spans="1:10" ht="14.1" customHeight="1" thickBot="1" x14ac:dyDescent="0.3"/>
    <row r="1607" spans="1:10" ht="33.75" customHeight="1" thickBot="1" x14ac:dyDescent="0.25">
      <c r="A1607" s="59" t="s">
        <v>16383</v>
      </c>
      <c r="B1607" s="59" t="s">
        <v>161</v>
      </c>
      <c r="C1607" s="59" t="s">
        <v>11725</v>
      </c>
      <c r="D1607" s="59" t="s">
        <v>14379</v>
      </c>
      <c r="E1607" s="59" t="s">
        <v>10963</v>
      </c>
      <c r="F1607" s="59" t="s">
        <v>11096</v>
      </c>
      <c r="G1607" s="5"/>
      <c r="H1607" s="5"/>
      <c r="I1607" s="5"/>
      <c r="J1607" s="5"/>
    </row>
    <row r="1608" spans="1:10" ht="13.5" customHeight="1" thickBot="1" x14ac:dyDescent="0.25">
      <c r="A1608" s="61" t="s">
        <v>18875</v>
      </c>
      <c r="B1608" s="61" t="s">
        <v>18876</v>
      </c>
      <c r="C1608" s="61" t="s">
        <v>6799</v>
      </c>
      <c r="D1608" s="61" t="s">
        <v>10172</v>
      </c>
      <c r="E1608" s="61" t="s">
        <v>8855</v>
      </c>
      <c r="F1608" s="61"/>
      <c r="G1608" s="5"/>
      <c r="H1608" s="5"/>
      <c r="I1608" s="5"/>
      <c r="J1608" s="5"/>
    </row>
    <row r="1609" spans="1:10" ht="14.1" customHeight="1" thickBot="1" x14ac:dyDescent="0.25">
      <c r="A1609" s="78" t="s">
        <v>14829</v>
      </c>
      <c r="B1609" s="62" t="s">
        <v>8529</v>
      </c>
      <c r="C1609" s="71">
        <v>44927</v>
      </c>
      <c r="D1609" s="78" t="s">
        <v>9386</v>
      </c>
      <c r="E1609" s="62" t="s">
        <v>13094</v>
      </c>
      <c r="F1609" s="61" t="s">
        <v>3080</v>
      </c>
      <c r="G1609" s="5"/>
      <c r="H1609" s="5"/>
      <c r="I1609" s="5"/>
      <c r="J1609" s="5"/>
    </row>
    <row r="1610" spans="1:10" ht="14.1" customHeight="1" thickBot="1" x14ac:dyDescent="0.25">
      <c r="A1610" s="79"/>
      <c r="B1610" s="62" t="s">
        <v>1786</v>
      </c>
      <c r="C1610" s="60">
        <f>IF(C1609="","",IF(AND(MONTH(C1609)&gt;=1,MONTH(C1609)&lt;=3),1,IF(AND(MONTH(C1609)&gt;=4,MONTH(C1609)&lt;=6),2,IF(AND(MONTH(C1609)&gt;=7,MONTH(C1609)&lt;=9),3,4))))</f>
        <v>1</v>
      </c>
      <c r="D1610" s="79"/>
      <c r="E1610" s="62" t="s">
        <v>2417</v>
      </c>
      <c r="F1610" s="61" t="s">
        <v>11113</v>
      </c>
      <c r="G1610" s="5"/>
      <c r="H1610" s="5"/>
      <c r="I1610" s="5"/>
      <c r="J1610" s="5"/>
    </row>
    <row r="1611" spans="1:10" ht="14.1" customHeight="1" thickBot="1" x14ac:dyDescent="0.25">
      <c r="A1611" s="79"/>
      <c r="B1611" s="62" t="s">
        <v>12943</v>
      </c>
      <c r="C1611" s="71">
        <v>45016</v>
      </c>
      <c r="D1611" s="79"/>
      <c r="E1611" s="62" t="s">
        <v>3073</v>
      </c>
      <c r="F1611" s="61" t="s">
        <v>11113</v>
      </c>
      <c r="G1611" s="5"/>
      <c r="H1611" s="5"/>
      <c r="I1611" s="5"/>
      <c r="J1611" s="5"/>
    </row>
    <row r="1612" spans="1:10" ht="14.1" customHeight="1" thickBot="1" x14ac:dyDescent="0.25">
      <c r="A1612" s="79"/>
      <c r="B1612" s="62" t="s">
        <v>1786</v>
      </c>
      <c r="C1612" s="60">
        <f>IF(C1611="","",IF(AND(MONTH(C1611)&gt;=1,MONTH(C1611)&lt;=3),1,IF(AND(MONTH(C1611)&gt;=4,MONTH(C1611)&lt;=6),2,IF(AND(MONTH(C1611)&gt;=7,MONTH(C1611)&lt;=9),3,4))))</f>
        <v>1</v>
      </c>
      <c r="D1612" s="79"/>
      <c r="E1612" s="62" t="s">
        <v>13193</v>
      </c>
      <c r="F1612" s="61" t="s">
        <v>11113</v>
      </c>
      <c r="G1612" s="5"/>
      <c r="H1612" s="5"/>
      <c r="I1612" s="5"/>
      <c r="J1612" s="5"/>
    </row>
    <row r="1613" spans="1:10" ht="14.1" customHeight="1" thickBot="1" x14ac:dyDescent="0.25">
      <c r="A1613" s="5"/>
      <c r="B1613" s="5"/>
      <c r="C1613" s="5"/>
      <c r="D1613" s="5"/>
      <c r="E1613" s="5"/>
      <c r="F1613" s="5"/>
      <c r="G1613" s="5"/>
      <c r="H1613" s="5"/>
      <c r="I1613" s="5"/>
      <c r="J1613" s="5"/>
    </row>
    <row r="1614" spans="1:10" ht="14.1" customHeight="1" thickBot="1" x14ac:dyDescent="0.25">
      <c r="A1614" s="67" t="s">
        <v>15736</v>
      </c>
      <c r="B1614" s="67" t="s">
        <v>16147</v>
      </c>
      <c r="C1614" s="67" t="s">
        <v>15642</v>
      </c>
      <c r="D1614" s="67" t="s">
        <v>15252</v>
      </c>
      <c r="E1614" s="67" t="s">
        <v>6933</v>
      </c>
      <c r="F1614" s="67" t="s">
        <v>15281</v>
      </c>
      <c r="G1614" s="5"/>
      <c r="H1614" s="5"/>
      <c r="I1614" s="5"/>
      <c r="J1614" s="5"/>
    </row>
    <row r="1615" spans="1:10" ht="14.1" customHeight="1" x14ac:dyDescent="0.2">
      <c r="A1615" s="73">
        <v>82141507</v>
      </c>
      <c r="B1615" s="64" t="str">
        <f ca="1">IFERROR(INDEX(UNSPSCDes,MATCH(INDIRECT(ADDRESS(ROW(),COLUMN()-1,4)),UNSPSCCode,0)),"")</f>
        <v>Servicios de diseño de serigrafía</v>
      </c>
      <c r="C1615" s="63" t="s">
        <v>1449</v>
      </c>
      <c r="D1615" s="63">
        <v>175</v>
      </c>
      <c r="E1615" s="66">
        <v>1000</v>
      </c>
      <c r="F1615" s="65">
        <f ca="1">INDIRECT(ADDRESS(ROW(),COLUMN()-2,4))*INDIRECT(ADDRESS(ROW(),COLUMN()-1,4))</f>
        <v>175000</v>
      </c>
      <c r="G1615" s="5"/>
      <c r="H1615" s="5"/>
      <c r="I1615" s="5"/>
      <c r="J1615" s="5"/>
    </row>
    <row r="1616" spans="1:10" ht="13.5" customHeight="1" x14ac:dyDescent="0.2">
      <c r="A1616" s="73">
        <v>82141502</v>
      </c>
      <c r="B1616" s="64" t="str">
        <f ca="1">IFERROR(INDEX(UNSPSCDes,MATCH(INDIRECT(ADDRESS(ROW(),COLUMN()-1,4)),UNSPSCCode,0)),"")</f>
        <v>Diseño o gráficos artísticos</v>
      </c>
      <c r="C1616" s="63" t="s">
        <v>1449</v>
      </c>
      <c r="D1616" s="63">
        <v>2</v>
      </c>
      <c r="E1616" s="66">
        <v>1000</v>
      </c>
      <c r="F1616" s="65">
        <f ca="1">INDIRECT(ADDRESS(ROW(),COLUMN()-2,4))*INDIRECT(ADDRESS(ROW(),COLUMN()-1,4))</f>
        <v>2000</v>
      </c>
      <c r="G1616" s="5"/>
      <c r="H1616" s="5"/>
      <c r="I1616" s="5"/>
      <c r="J1616" s="5"/>
    </row>
    <row r="1617" spans="1:10" ht="14.1" customHeight="1" x14ac:dyDescent="0.2">
      <c r="A1617" s="5"/>
      <c r="B1617" s="5"/>
      <c r="C1617" s="5"/>
      <c r="D1617" s="5"/>
      <c r="E1617" s="68" t="s">
        <v>12551</v>
      </c>
      <c r="F1617" s="69">
        <f ca="1">SUM(Table377[MONTO TOTAL ESTIMADO])</f>
        <v>177000</v>
      </c>
      <c r="G1617" s="5"/>
      <c r="H1617" s="5" t="str">
        <f>C1608</f>
        <v>Servicios</v>
      </c>
      <c r="I1617" s="5" t="str">
        <f>E1608</f>
        <v>Sí</v>
      </c>
      <c r="J1617" s="5" t="str">
        <f>D1608</f>
        <v>Compras por debajo del Umbral</v>
      </c>
    </row>
    <row r="1618" spans="1:10" ht="14.1" customHeight="1" thickBot="1" x14ac:dyDescent="0.3"/>
    <row r="1619" spans="1:10" ht="33.75" customHeight="1" thickBot="1" x14ac:dyDescent="0.25">
      <c r="A1619" s="59" t="s">
        <v>16383</v>
      </c>
      <c r="B1619" s="59" t="s">
        <v>161</v>
      </c>
      <c r="C1619" s="59" t="s">
        <v>11725</v>
      </c>
      <c r="D1619" s="59" t="s">
        <v>14379</v>
      </c>
      <c r="E1619" s="59" t="s">
        <v>10963</v>
      </c>
      <c r="F1619" s="59" t="s">
        <v>11096</v>
      </c>
      <c r="G1619" s="5"/>
      <c r="H1619" s="5"/>
      <c r="I1619" s="5"/>
      <c r="J1619" s="5"/>
    </row>
    <row r="1620" spans="1:10" ht="13.5" customHeight="1" thickBot="1" x14ac:dyDescent="0.25">
      <c r="A1620" s="61" t="s">
        <v>18875</v>
      </c>
      <c r="B1620" s="61" t="s">
        <v>18876</v>
      </c>
      <c r="C1620" s="61" t="s">
        <v>6799</v>
      </c>
      <c r="D1620" s="61" t="s">
        <v>10172</v>
      </c>
      <c r="E1620" s="61" t="s">
        <v>8855</v>
      </c>
      <c r="F1620" s="61"/>
      <c r="G1620" s="5"/>
      <c r="H1620" s="5"/>
      <c r="I1620" s="5"/>
      <c r="J1620" s="5"/>
    </row>
    <row r="1621" spans="1:10" ht="14.1" customHeight="1" thickBot="1" x14ac:dyDescent="0.25">
      <c r="A1621" s="78" t="s">
        <v>14829</v>
      </c>
      <c r="B1621" s="62" t="s">
        <v>8529</v>
      </c>
      <c r="C1621" s="71">
        <v>45017</v>
      </c>
      <c r="D1621" s="78" t="s">
        <v>9386</v>
      </c>
      <c r="E1621" s="62" t="s">
        <v>13094</v>
      </c>
      <c r="F1621" s="61" t="s">
        <v>3080</v>
      </c>
      <c r="G1621" s="5"/>
      <c r="H1621" s="5"/>
      <c r="I1621" s="5"/>
      <c r="J1621" s="5"/>
    </row>
    <row r="1622" spans="1:10" ht="14.1" customHeight="1" thickBot="1" x14ac:dyDescent="0.25">
      <c r="A1622" s="79"/>
      <c r="B1622" s="62" t="s">
        <v>1786</v>
      </c>
      <c r="C1622" s="60">
        <f>IF(C1621="","",IF(AND(MONTH(C1621)&gt;=1,MONTH(C1621)&lt;=3),1,IF(AND(MONTH(C1621)&gt;=4,MONTH(C1621)&lt;=6),2,IF(AND(MONTH(C1621)&gt;=7,MONTH(C1621)&lt;=9),3,4))))</f>
        <v>2</v>
      </c>
      <c r="D1622" s="79"/>
      <c r="E1622" s="62" t="s">
        <v>2417</v>
      </c>
      <c r="F1622" s="61" t="s">
        <v>11113</v>
      </c>
      <c r="G1622" s="5"/>
      <c r="H1622" s="5"/>
      <c r="I1622" s="5"/>
      <c r="J1622" s="5"/>
    </row>
    <row r="1623" spans="1:10" ht="14.1" customHeight="1" thickBot="1" x14ac:dyDescent="0.25">
      <c r="A1623" s="79"/>
      <c r="B1623" s="62" t="s">
        <v>12943</v>
      </c>
      <c r="C1623" s="71">
        <v>45107</v>
      </c>
      <c r="D1623" s="79"/>
      <c r="E1623" s="62" t="s">
        <v>3073</v>
      </c>
      <c r="F1623" s="61" t="s">
        <v>11113</v>
      </c>
      <c r="G1623" s="5"/>
      <c r="H1623" s="5"/>
      <c r="I1623" s="5"/>
      <c r="J1623" s="5"/>
    </row>
    <row r="1624" spans="1:10" ht="14.1" customHeight="1" thickBot="1" x14ac:dyDescent="0.25">
      <c r="A1624" s="79"/>
      <c r="B1624" s="62" t="s">
        <v>1786</v>
      </c>
      <c r="C1624" s="60">
        <f>IF(C1623="","",IF(AND(MONTH(C1623)&gt;=1,MONTH(C1623)&lt;=3),1,IF(AND(MONTH(C1623)&gt;=4,MONTH(C1623)&lt;=6),2,IF(AND(MONTH(C1623)&gt;=7,MONTH(C1623)&lt;=9),3,4))))</f>
        <v>2</v>
      </c>
      <c r="D1624" s="79"/>
      <c r="E1624" s="62" t="s">
        <v>13193</v>
      </c>
      <c r="F1624" s="61" t="s">
        <v>11113</v>
      </c>
      <c r="G1624" s="5"/>
      <c r="H1624" s="5"/>
      <c r="I1624" s="5"/>
      <c r="J1624" s="5"/>
    </row>
    <row r="1625" spans="1:10" ht="14.1" customHeight="1" thickBot="1" x14ac:dyDescent="0.25">
      <c r="A1625" s="5"/>
      <c r="B1625" s="5"/>
      <c r="C1625" s="5"/>
      <c r="D1625" s="5"/>
      <c r="E1625" s="5"/>
      <c r="F1625" s="5"/>
      <c r="G1625" s="5"/>
      <c r="H1625" s="5"/>
      <c r="I1625" s="5"/>
      <c r="J1625" s="5"/>
    </row>
    <row r="1626" spans="1:10" ht="14.1" customHeight="1" thickBot="1" x14ac:dyDescent="0.25">
      <c r="A1626" s="67" t="s">
        <v>15736</v>
      </c>
      <c r="B1626" s="67" t="s">
        <v>16147</v>
      </c>
      <c r="C1626" s="67" t="s">
        <v>15642</v>
      </c>
      <c r="D1626" s="67" t="s">
        <v>15252</v>
      </c>
      <c r="E1626" s="67" t="s">
        <v>6933</v>
      </c>
      <c r="F1626" s="67" t="s">
        <v>15281</v>
      </c>
      <c r="G1626" s="5"/>
      <c r="H1626" s="5"/>
      <c r="I1626" s="5"/>
      <c r="J1626" s="5"/>
    </row>
    <row r="1627" spans="1:10" ht="13.5" customHeight="1" x14ac:dyDescent="0.2">
      <c r="A1627" s="73">
        <v>82141507</v>
      </c>
      <c r="B1627" s="64" t="str">
        <f ca="1">IFERROR(INDEX(UNSPSCDes,MATCH(INDIRECT(ADDRESS(ROW(),COLUMN()-1,4)),UNSPSCCode,0)),"")</f>
        <v>Servicios de diseño de serigrafía</v>
      </c>
      <c r="C1627" s="63" t="s">
        <v>1449</v>
      </c>
      <c r="D1627" s="63">
        <v>50</v>
      </c>
      <c r="E1627" s="66">
        <v>1000</v>
      </c>
      <c r="F1627" s="65">
        <f ca="1">INDIRECT(ADDRESS(ROW(),COLUMN()-2,4))*INDIRECT(ADDRESS(ROW(),COLUMN()-1,4))</f>
        <v>50000</v>
      </c>
      <c r="G1627" s="5"/>
      <c r="H1627" s="5"/>
      <c r="I1627" s="5"/>
      <c r="J1627" s="5"/>
    </row>
    <row r="1628" spans="1:10" ht="14.1" customHeight="1" x14ac:dyDescent="0.2">
      <c r="A1628" s="5"/>
      <c r="B1628" s="5"/>
      <c r="C1628" s="5"/>
      <c r="D1628" s="5"/>
      <c r="E1628" s="68" t="s">
        <v>12551</v>
      </c>
      <c r="F1628" s="69">
        <f ca="1">SUM(Table392[MONTO TOTAL ESTIMADO])</f>
        <v>50000</v>
      </c>
      <c r="G1628" s="5"/>
      <c r="H1628" s="5" t="str">
        <f>C1620</f>
        <v>Servicios</v>
      </c>
      <c r="I1628" s="5" t="str">
        <f>E1620</f>
        <v>Sí</v>
      </c>
      <c r="J1628" s="5" t="str">
        <f>D1620</f>
        <v>Compras por debajo del Umbral</v>
      </c>
    </row>
    <row r="1629" spans="1:10" ht="14.1" customHeight="1" thickBot="1" x14ac:dyDescent="0.3"/>
    <row r="1630" spans="1:10" ht="33.75" customHeight="1" thickBot="1" x14ac:dyDescent="0.25">
      <c r="A1630" s="59" t="s">
        <v>16383</v>
      </c>
      <c r="B1630" s="59" t="s">
        <v>161</v>
      </c>
      <c r="C1630" s="59" t="s">
        <v>11725</v>
      </c>
      <c r="D1630" s="59" t="s">
        <v>14379</v>
      </c>
      <c r="E1630" s="59" t="s">
        <v>10963</v>
      </c>
      <c r="F1630" s="59" t="s">
        <v>11096</v>
      </c>
      <c r="G1630" s="5"/>
      <c r="H1630" s="5"/>
      <c r="I1630" s="5"/>
      <c r="J1630" s="5"/>
    </row>
    <row r="1631" spans="1:10" ht="13.5" customHeight="1" thickBot="1" x14ac:dyDescent="0.25">
      <c r="A1631" s="61" t="s">
        <v>18875</v>
      </c>
      <c r="B1631" s="61" t="s">
        <v>18876</v>
      </c>
      <c r="C1631" s="61" t="s">
        <v>6799</v>
      </c>
      <c r="D1631" s="61" t="s">
        <v>10172</v>
      </c>
      <c r="E1631" s="61" t="s">
        <v>8855</v>
      </c>
      <c r="F1631" s="61"/>
      <c r="G1631" s="5"/>
      <c r="H1631" s="5"/>
      <c r="I1631" s="5"/>
      <c r="J1631" s="5"/>
    </row>
    <row r="1632" spans="1:10" ht="14.1" customHeight="1" thickBot="1" x14ac:dyDescent="0.25">
      <c r="A1632" s="78" t="s">
        <v>14829</v>
      </c>
      <c r="B1632" s="62" t="s">
        <v>8529</v>
      </c>
      <c r="C1632" s="71">
        <v>45108</v>
      </c>
      <c r="D1632" s="78" t="s">
        <v>9386</v>
      </c>
      <c r="E1632" s="62" t="s">
        <v>13094</v>
      </c>
      <c r="F1632" s="61" t="s">
        <v>3080</v>
      </c>
      <c r="G1632" s="5"/>
      <c r="H1632" s="5"/>
      <c r="I1632" s="5"/>
      <c r="J1632" s="5"/>
    </row>
    <row r="1633" spans="1:10" ht="14.1" customHeight="1" thickBot="1" x14ac:dyDescent="0.25">
      <c r="A1633" s="79"/>
      <c r="B1633" s="62" t="s">
        <v>1786</v>
      </c>
      <c r="C1633" s="60">
        <f>IF(C1632="","",IF(AND(MONTH(C1632)&gt;=1,MONTH(C1632)&lt;=3),1,IF(AND(MONTH(C1632)&gt;=4,MONTH(C1632)&lt;=6),2,IF(AND(MONTH(C1632)&gt;=7,MONTH(C1632)&lt;=9),3,4))))</f>
        <v>3</v>
      </c>
      <c r="D1633" s="79"/>
      <c r="E1633" s="62" t="s">
        <v>2417</v>
      </c>
      <c r="F1633" s="61" t="s">
        <v>11113</v>
      </c>
      <c r="G1633" s="5"/>
      <c r="H1633" s="5"/>
      <c r="I1633" s="5"/>
      <c r="J1633" s="5"/>
    </row>
    <row r="1634" spans="1:10" ht="14.1" customHeight="1" thickBot="1" x14ac:dyDescent="0.25">
      <c r="A1634" s="79"/>
      <c r="B1634" s="62" t="s">
        <v>12943</v>
      </c>
      <c r="C1634" s="71">
        <v>45199</v>
      </c>
      <c r="D1634" s="79"/>
      <c r="E1634" s="62" t="s">
        <v>3073</v>
      </c>
      <c r="F1634" s="61" t="s">
        <v>11113</v>
      </c>
      <c r="G1634" s="5"/>
      <c r="H1634" s="5"/>
      <c r="I1634" s="5"/>
      <c r="J1634" s="5"/>
    </row>
    <row r="1635" spans="1:10" ht="14.1" customHeight="1" thickBot="1" x14ac:dyDescent="0.25">
      <c r="A1635" s="79"/>
      <c r="B1635" s="62" t="s">
        <v>1786</v>
      </c>
      <c r="C1635" s="60">
        <f>IF(C1634="","",IF(AND(MONTH(C1634)&gt;=1,MONTH(C1634)&lt;=3),1,IF(AND(MONTH(C1634)&gt;=4,MONTH(C1634)&lt;=6),2,IF(AND(MONTH(C1634)&gt;=7,MONTH(C1634)&lt;=9),3,4))))</f>
        <v>3</v>
      </c>
      <c r="D1635" s="79"/>
      <c r="E1635" s="62" t="s">
        <v>13193</v>
      </c>
      <c r="F1635" s="61" t="s">
        <v>11113</v>
      </c>
      <c r="G1635" s="5"/>
      <c r="H1635" s="5"/>
      <c r="I1635" s="5"/>
      <c r="J1635" s="5"/>
    </row>
    <row r="1636" spans="1:10" ht="14.1" customHeight="1" thickBot="1" x14ac:dyDescent="0.25">
      <c r="A1636" s="5"/>
      <c r="B1636" s="5"/>
      <c r="C1636" s="5"/>
      <c r="D1636" s="5"/>
      <c r="E1636" s="5"/>
      <c r="F1636" s="5"/>
      <c r="G1636" s="5"/>
      <c r="H1636" s="5"/>
      <c r="I1636" s="5"/>
      <c r="J1636" s="5"/>
    </row>
    <row r="1637" spans="1:10" ht="14.1" customHeight="1" thickBot="1" x14ac:dyDescent="0.25">
      <c r="A1637" s="67" t="s">
        <v>15736</v>
      </c>
      <c r="B1637" s="67" t="s">
        <v>16147</v>
      </c>
      <c r="C1637" s="67" t="s">
        <v>15642</v>
      </c>
      <c r="D1637" s="67" t="s">
        <v>15252</v>
      </c>
      <c r="E1637" s="67" t="s">
        <v>6933</v>
      </c>
      <c r="F1637" s="67" t="s">
        <v>15281</v>
      </c>
      <c r="G1637" s="5"/>
      <c r="H1637" s="5"/>
      <c r="I1637" s="5"/>
      <c r="J1637" s="5"/>
    </row>
    <row r="1638" spans="1:10" ht="13.5" customHeight="1" x14ac:dyDescent="0.2">
      <c r="A1638" s="73">
        <v>82141507</v>
      </c>
      <c r="B1638" s="64" t="str">
        <f ca="1">IFERROR(INDEX(UNSPSCDes,MATCH(INDIRECT(ADDRESS(ROW(),COLUMN()-1,4)),UNSPSCCode,0)),"")</f>
        <v>Servicios de diseño de serigrafía</v>
      </c>
      <c r="C1638" s="63" t="s">
        <v>1449</v>
      </c>
      <c r="D1638" s="63">
        <v>125</v>
      </c>
      <c r="E1638" s="66">
        <v>1000</v>
      </c>
      <c r="F1638" s="65">
        <f ca="1">INDIRECT(ADDRESS(ROW(),COLUMN()-2,4))*INDIRECT(ADDRESS(ROW(),COLUMN()-1,4))</f>
        <v>125000</v>
      </c>
      <c r="G1638" s="5"/>
      <c r="H1638" s="5"/>
      <c r="I1638" s="5"/>
      <c r="J1638" s="5"/>
    </row>
    <row r="1639" spans="1:10" ht="14.1" customHeight="1" x14ac:dyDescent="0.2">
      <c r="A1639" s="5"/>
      <c r="B1639" s="5"/>
      <c r="C1639" s="5"/>
      <c r="D1639" s="5"/>
      <c r="E1639" s="68" t="s">
        <v>12551</v>
      </c>
      <c r="F1639" s="69">
        <f ca="1">SUM(Table393[MONTO TOTAL ESTIMADO])</f>
        <v>125000</v>
      </c>
      <c r="G1639" s="5"/>
      <c r="H1639" s="5" t="str">
        <f>C1631</f>
        <v>Servicios</v>
      </c>
      <c r="I1639" s="5" t="str">
        <f>E1631</f>
        <v>Sí</v>
      </c>
      <c r="J1639" s="5" t="str">
        <f>D1631</f>
        <v>Compras por debajo del Umbral</v>
      </c>
    </row>
    <row r="1640" spans="1:10" ht="14.1" customHeight="1" thickBot="1" x14ac:dyDescent="0.3"/>
    <row r="1641" spans="1:10" ht="33.75" customHeight="1" thickBot="1" x14ac:dyDescent="0.25">
      <c r="A1641" s="59" t="s">
        <v>16383</v>
      </c>
      <c r="B1641" s="59" t="s">
        <v>161</v>
      </c>
      <c r="C1641" s="59" t="s">
        <v>11725</v>
      </c>
      <c r="D1641" s="59" t="s">
        <v>14379</v>
      </c>
      <c r="E1641" s="59" t="s">
        <v>10963</v>
      </c>
      <c r="F1641" s="59" t="s">
        <v>11096</v>
      </c>
      <c r="G1641" s="5"/>
      <c r="H1641" s="5"/>
      <c r="I1641" s="5"/>
      <c r="J1641" s="5"/>
    </row>
    <row r="1642" spans="1:10" ht="13.5" customHeight="1" thickBot="1" x14ac:dyDescent="0.25">
      <c r="A1642" s="61" t="s">
        <v>18877</v>
      </c>
      <c r="B1642" s="61" t="s">
        <v>18878</v>
      </c>
      <c r="C1642" s="61" t="s">
        <v>17798</v>
      </c>
      <c r="D1642" s="61" t="s">
        <v>10172</v>
      </c>
      <c r="E1642" s="61" t="s">
        <v>8855</v>
      </c>
      <c r="F1642" s="61"/>
      <c r="G1642" s="5"/>
      <c r="H1642" s="5"/>
      <c r="I1642" s="5"/>
      <c r="J1642" s="5"/>
    </row>
    <row r="1643" spans="1:10" ht="14.1" customHeight="1" thickBot="1" x14ac:dyDescent="0.25">
      <c r="A1643" s="78" t="s">
        <v>14829</v>
      </c>
      <c r="B1643" s="62" t="s">
        <v>8529</v>
      </c>
      <c r="C1643" s="71">
        <v>44927</v>
      </c>
      <c r="D1643" s="78" t="s">
        <v>9386</v>
      </c>
      <c r="E1643" s="62" t="s">
        <v>13094</v>
      </c>
      <c r="F1643" s="61" t="s">
        <v>3080</v>
      </c>
      <c r="G1643" s="5"/>
      <c r="H1643" s="5"/>
      <c r="I1643" s="5"/>
      <c r="J1643" s="5"/>
    </row>
    <row r="1644" spans="1:10" ht="14.1" customHeight="1" thickBot="1" x14ac:dyDescent="0.25">
      <c r="A1644" s="79"/>
      <c r="B1644" s="62" t="s">
        <v>1786</v>
      </c>
      <c r="C1644" s="60">
        <f>IF(C1643="","",IF(AND(MONTH(C1643)&gt;=1,MONTH(C1643)&lt;=3),1,IF(AND(MONTH(C1643)&gt;=4,MONTH(C1643)&lt;=6),2,IF(AND(MONTH(C1643)&gt;=7,MONTH(C1643)&lt;=9),3,4))))</f>
        <v>1</v>
      </c>
      <c r="D1644" s="79"/>
      <c r="E1644" s="62" t="s">
        <v>2417</v>
      </c>
      <c r="F1644" s="61" t="s">
        <v>11113</v>
      </c>
      <c r="G1644" s="5"/>
      <c r="H1644" s="5"/>
      <c r="I1644" s="5"/>
      <c r="J1644" s="5"/>
    </row>
    <row r="1645" spans="1:10" ht="14.1" customHeight="1" thickBot="1" x14ac:dyDescent="0.25">
      <c r="A1645" s="79"/>
      <c r="B1645" s="62" t="s">
        <v>12943</v>
      </c>
      <c r="C1645" s="71">
        <v>45016</v>
      </c>
      <c r="D1645" s="79"/>
      <c r="E1645" s="62" t="s">
        <v>3073</v>
      </c>
      <c r="F1645" s="61" t="s">
        <v>11113</v>
      </c>
      <c r="G1645" s="5"/>
      <c r="H1645" s="5"/>
      <c r="I1645" s="5"/>
      <c r="J1645" s="5"/>
    </row>
    <row r="1646" spans="1:10" ht="14.1" customHeight="1" thickBot="1" x14ac:dyDescent="0.25">
      <c r="A1646" s="79"/>
      <c r="B1646" s="62" t="s">
        <v>1786</v>
      </c>
      <c r="C1646" s="60">
        <f>IF(C1645="","",IF(AND(MONTH(C1645)&gt;=1,MONTH(C1645)&lt;=3),1,IF(AND(MONTH(C1645)&gt;=4,MONTH(C1645)&lt;=6),2,IF(AND(MONTH(C1645)&gt;=7,MONTH(C1645)&lt;=9),3,4))))</f>
        <v>1</v>
      </c>
      <c r="D1646" s="79"/>
      <c r="E1646" s="62" t="s">
        <v>13193</v>
      </c>
      <c r="F1646" s="61" t="s">
        <v>11113</v>
      </c>
      <c r="G1646" s="5"/>
      <c r="H1646" s="5"/>
      <c r="I1646" s="5"/>
      <c r="J1646" s="5"/>
    </row>
    <row r="1647" spans="1:10" ht="14.1" customHeight="1" thickBot="1" x14ac:dyDescent="0.25">
      <c r="A1647" s="5"/>
      <c r="B1647" s="5"/>
      <c r="C1647" s="5"/>
      <c r="D1647" s="5"/>
      <c r="E1647" s="5"/>
      <c r="F1647" s="5"/>
      <c r="G1647" s="5"/>
      <c r="H1647" s="5"/>
      <c r="I1647" s="5"/>
      <c r="J1647" s="5"/>
    </row>
    <row r="1648" spans="1:10" ht="14.1" customHeight="1" thickBot="1" x14ac:dyDescent="0.25">
      <c r="A1648" s="67" t="s">
        <v>15736</v>
      </c>
      <c r="B1648" s="67" t="s">
        <v>16147</v>
      </c>
      <c r="C1648" s="67" t="s">
        <v>15642</v>
      </c>
      <c r="D1648" s="67" t="s">
        <v>15252</v>
      </c>
      <c r="E1648" s="67" t="s">
        <v>6933</v>
      </c>
      <c r="F1648" s="67" t="s">
        <v>15281</v>
      </c>
      <c r="G1648" s="5"/>
      <c r="H1648" s="5"/>
      <c r="I1648" s="5"/>
      <c r="J1648" s="5"/>
    </row>
    <row r="1649" spans="1:10" ht="14.1" customHeight="1" x14ac:dyDescent="0.2">
      <c r="A1649" s="73">
        <v>52121604</v>
      </c>
      <c r="B1649" s="64" t="str">
        <f t="shared" ref="B1649:B1656" ca="1" si="88">IFERROR(INDEX(UNSPSCDes,MATCH(INDIRECT(ADDRESS(ROW(),COLUMN()-1,4)),UNSPSCCode,0)),"")</f>
        <v>Manteles</v>
      </c>
      <c r="C1649" s="63" t="s">
        <v>1449</v>
      </c>
      <c r="D1649" s="63">
        <v>14</v>
      </c>
      <c r="E1649" s="66">
        <v>4000</v>
      </c>
      <c r="F1649" s="65">
        <f t="shared" ref="F1649:F1656" ca="1" si="89">INDIRECT(ADDRESS(ROW(),COLUMN()-2,4))*INDIRECT(ADDRESS(ROW(),COLUMN()-1,4))</f>
        <v>56000</v>
      </c>
      <c r="G1649" s="5"/>
      <c r="H1649" s="5"/>
      <c r="I1649" s="5"/>
      <c r="J1649" s="5"/>
    </row>
    <row r="1650" spans="1:10" ht="13.5" customHeight="1" x14ac:dyDescent="0.2">
      <c r="A1650" s="73">
        <v>52121602</v>
      </c>
      <c r="B1650" s="64" t="str">
        <f t="shared" ca="1" si="88"/>
        <v>Servilletas</v>
      </c>
      <c r="C1650" s="63" t="s">
        <v>1449</v>
      </c>
      <c r="D1650" s="63">
        <v>69</v>
      </c>
      <c r="E1650" s="66">
        <v>300</v>
      </c>
      <c r="F1650" s="65">
        <f t="shared" ca="1" si="89"/>
        <v>20700</v>
      </c>
      <c r="G1650" s="5"/>
      <c r="H1650" s="5"/>
      <c r="I1650" s="5"/>
      <c r="J1650" s="5"/>
    </row>
    <row r="1651" spans="1:10" ht="13.5" customHeight="1" x14ac:dyDescent="0.2">
      <c r="A1651" s="73">
        <v>52121703</v>
      </c>
      <c r="B1651" s="64" t="str">
        <f t="shared" ca="1" si="88"/>
        <v>Paños para lavar</v>
      </c>
      <c r="C1651" s="63" t="s">
        <v>1449</v>
      </c>
      <c r="D1651" s="63">
        <v>10</v>
      </c>
      <c r="E1651" s="66">
        <v>300</v>
      </c>
      <c r="F1651" s="65">
        <f t="shared" ca="1" si="89"/>
        <v>3000</v>
      </c>
      <c r="G1651" s="5"/>
      <c r="H1651" s="5"/>
      <c r="I1651" s="5"/>
      <c r="J1651" s="5"/>
    </row>
    <row r="1652" spans="1:10" ht="13.5" customHeight="1" x14ac:dyDescent="0.2">
      <c r="A1652" s="73">
        <v>52121704</v>
      </c>
      <c r="B1652" s="64" t="str">
        <f t="shared" ca="1" si="88"/>
        <v>Toallas de manos</v>
      </c>
      <c r="C1652" s="63" t="s">
        <v>1449</v>
      </c>
      <c r="D1652" s="63">
        <v>19</v>
      </c>
      <c r="E1652" s="66">
        <v>600</v>
      </c>
      <c r="F1652" s="65">
        <f t="shared" ca="1" si="89"/>
        <v>11400</v>
      </c>
      <c r="G1652" s="5"/>
      <c r="H1652" s="5"/>
      <c r="I1652" s="5"/>
      <c r="J1652" s="5"/>
    </row>
    <row r="1653" spans="1:10" ht="13.5" customHeight="1" x14ac:dyDescent="0.2">
      <c r="A1653" s="73">
        <v>52121606</v>
      </c>
      <c r="B1653" s="64" t="str">
        <f t="shared" ca="1" si="88"/>
        <v>Individuales de mesa</v>
      </c>
      <c r="C1653" s="63" t="s">
        <v>1449</v>
      </c>
      <c r="D1653" s="63">
        <v>6</v>
      </c>
      <c r="E1653" s="66">
        <v>300</v>
      </c>
      <c r="F1653" s="65">
        <f t="shared" ca="1" si="89"/>
        <v>1800</v>
      </c>
      <c r="G1653" s="5"/>
      <c r="H1653" s="5"/>
      <c r="I1653" s="5"/>
      <c r="J1653" s="5"/>
    </row>
    <row r="1654" spans="1:10" ht="13.5" customHeight="1" x14ac:dyDescent="0.2">
      <c r="A1654" s="73">
        <v>52121607</v>
      </c>
      <c r="B1654" s="64" t="str">
        <f t="shared" ca="1" si="88"/>
        <v>Faldas de mesa</v>
      </c>
      <c r="C1654" s="63" t="s">
        <v>1449</v>
      </c>
      <c r="D1654" s="63">
        <v>5</v>
      </c>
      <c r="E1654" s="66">
        <v>1000</v>
      </c>
      <c r="F1654" s="65">
        <f t="shared" ca="1" si="89"/>
        <v>5000</v>
      </c>
      <c r="G1654" s="5"/>
      <c r="H1654" s="5"/>
      <c r="I1654" s="5"/>
      <c r="J1654" s="5"/>
    </row>
    <row r="1655" spans="1:10" ht="13.5" customHeight="1" x14ac:dyDescent="0.2">
      <c r="A1655" s="73">
        <v>52121608</v>
      </c>
      <c r="B1655" s="64" t="str">
        <f t="shared" ca="1" si="88"/>
        <v>Clips para faldas de mesa</v>
      </c>
      <c r="C1655" s="63" t="s">
        <v>4735</v>
      </c>
      <c r="D1655" s="63">
        <v>4</v>
      </c>
      <c r="E1655" s="66">
        <v>250</v>
      </c>
      <c r="F1655" s="65">
        <f t="shared" ca="1" si="89"/>
        <v>1000</v>
      </c>
      <c r="G1655" s="5"/>
      <c r="H1655" s="5"/>
      <c r="I1655" s="5"/>
      <c r="J1655" s="5"/>
    </row>
    <row r="1656" spans="1:10" ht="13.5" customHeight="1" x14ac:dyDescent="0.2">
      <c r="A1656" s="73">
        <v>47131502</v>
      </c>
      <c r="B1656" s="64" t="str">
        <f t="shared" ca="1" si="88"/>
        <v>Pañitos o toallas para limpiar</v>
      </c>
      <c r="C1656" s="63" t="s">
        <v>1327</v>
      </c>
      <c r="D1656" s="63">
        <v>13</v>
      </c>
      <c r="E1656" s="66">
        <v>600</v>
      </c>
      <c r="F1656" s="65">
        <f t="shared" ca="1" si="89"/>
        <v>7800</v>
      </c>
      <c r="G1656" s="5"/>
      <c r="H1656" s="5"/>
      <c r="I1656" s="5"/>
      <c r="J1656" s="5"/>
    </row>
    <row r="1657" spans="1:10" ht="14.1" customHeight="1" x14ac:dyDescent="0.2">
      <c r="A1657" s="5"/>
      <c r="B1657" s="5"/>
      <c r="C1657" s="5"/>
      <c r="D1657" s="5"/>
      <c r="E1657" s="68" t="s">
        <v>12551</v>
      </c>
      <c r="F1657" s="69">
        <f ca="1">SUM(Table394[MONTO TOTAL ESTIMADO])</f>
        <v>106700</v>
      </c>
      <c r="G1657" s="5"/>
      <c r="H1657" s="5" t="str">
        <f>C1642</f>
        <v>Bienes</v>
      </c>
      <c r="I1657" s="5" t="str">
        <f>E1642</f>
        <v>Sí</v>
      </c>
      <c r="J1657" s="5" t="str">
        <f>D1642</f>
        <v>Compras por debajo del Umbral</v>
      </c>
    </row>
    <row r="1658" spans="1:10" ht="14.1" customHeight="1" thickBot="1" x14ac:dyDescent="0.3"/>
    <row r="1659" spans="1:10" ht="33.75" customHeight="1" thickBot="1" x14ac:dyDescent="0.25">
      <c r="A1659" s="59" t="s">
        <v>16383</v>
      </c>
      <c r="B1659" s="59" t="s">
        <v>161</v>
      </c>
      <c r="C1659" s="59" t="s">
        <v>11725</v>
      </c>
      <c r="D1659" s="59" t="s">
        <v>14379</v>
      </c>
      <c r="E1659" s="59" t="s">
        <v>10963</v>
      </c>
      <c r="F1659" s="59" t="s">
        <v>11096</v>
      </c>
      <c r="G1659" s="5"/>
      <c r="H1659" s="5"/>
      <c r="I1659" s="5"/>
      <c r="J1659" s="5"/>
    </row>
    <row r="1660" spans="1:10" ht="13.5" customHeight="1" thickBot="1" x14ac:dyDescent="0.25">
      <c r="A1660" s="61" t="s">
        <v>18877</v>
      </c>
      <c r="B1660" s="61" t="s">
        <v>18878</v>
      </c>
      <c r="C1660" s="61" t="s">
        <v>17798</v>
      </c>
      <c r="D1660" s="61" t="s">
        <v>10172</v>
      </c>
      <c r="E1660" s="61" t="s">
        <v>8855</v>
      </c>
      <c r="F1660" s="61"/>
      <c r="G1660" s="5"/>
      <c r="H1660" s="5"/>
      <c r="I1660" s="5"/>
      <c r="J1660" s="5"/>
    </row>
    <row r="1661" spans="1:10" ht="14.1" customHeight="1" thickBot="1" x14ac:dyDescent="0.25">
      <c r="A1661" s="78" t="s">
        <v>14829</v>
      </c>
      <c r="B1661" s="62" t="s">
        <v>8529</v>
      </c>
      <c r="C1661" s="71">
        <v>45017</v>
      </c>
      <c r="D1661" s="78" t="s">
        <v>9386</v>
      </c>
      <c r="E1661" s="62" t="s">
        <v>13094</v>
      </c>
      <c r="F1661" s="61" t="s">
        <v>3080</v>
      </c>
      <c r="G1661" s="5"/>
      <c r="H1661" s="5"/>
      <c r="I1661" s="5"/>
      <c r="J1661" s="5"/>
    </row>
    <row r="1662" spans="1:10" ht="14.1" customHeight="1" thickBot="1" x14ac:dyDescent="0.25">
      <c r="A1662" s="79"/>
      <c r="B1662" s="62" t="s">
        <v>1786</v>
      </c>
      <c r="C1662" s="60">
        <f>IF(C1661="","",IF(AND(MONTH(C1661)&gt;=1,MONTH(C1661)&lt;=3),1,IF(AND(MONTH(C1661)&gt;=4,MONTH(C1661)&lt;=6),2,IF(AND(MONTH(C1661)&gt;=7,MONTH(C1661)&lt;=9),3,4))))</f>
        <v>2</v>
      </c>
      <c r="D1662" s="79"/>
      <c r="E1662" s="62" t="s">
        <v>2417</v>
      </c>
      <c r="F1662" s="61" t="s">
        <v>11113</v>
      </c>
      <c r="G1662" s="5"/>
      <c r="H1662" s="5"/>
      <c r="I1662" s="5"/>
      <c r="J1662" s="5"/>
    </row>
    <row r="1663" spans="1:10" ht="14.1" customHeight="1" thickBot="1" x14ac:dyDescent="0.25">
      <c r="A1663" s="79"/>
      <c r="B1663" s="62" t="s">
        <v>12943</v>
      </c>
      <c r="C1663" s="71">
        <v>45107</v>
      </c>
      <c r="D1663" s="79"/>
      <c r="E1663" s="62" t="s">
        <v>3073</v>
      </c>
      <c r="F1663" s="61" t="s">
        <v>11113</v>
      </c>
      <c r="G1663" s="5"/>
      <c r="H1663" s="5"/>
      <c r="I1663" s="5"/>
      <c r="J1663" s="5"/>
    </row>
    <row r="1664" spans="1:10" ht="14.1" customHeight="1" thickBot="1" x14ac:dyDescent="0.25">
      <c r="A1664" s="79"/>
      <c r="B1664" s="62" t="s">
        <v>1786</v>
      </c>
      <c r="C1664" s="60">
        <f>IF(C1663="","",IF(AND(MONTH(C1663)&gt;=1,MONTH(C1663)&lt;=3),1,IF(AND(MONTH(C1663)&gt;=4,MONTH(C1663)&lt;=6),2,IF(AND(MONTH(C1663)&gt;=7,MONTH(C1663)&lt;=9),3,4))))</f>
        <v>2</v>
      </c>
      <c r="D1664" s="79"/>
      <c r="E1664" s="62" t="s">
        <v>13193</v>
      </c>
      <c r="F1664" s="61" t="s">
        <v>11113</v>
      </c>
      <c r="G1664" s="5"/>
      <c r="H1664" s="5"/>
      <c r="I1664" s="5"/>
      <c r="J1664" s="5"/>
    </row>
    <row r="1665" spans="1:10" ht="14.1" customHeight="1" thickBot="1" x14ac:dyDescent="0.25">
      <c r="A1665" s="5"/>
      <c r="B1665" s="5"/>
      <c r="C1665" s="5"/>
      <c r="D1665" s="5"/>
      <c r="E1665" s="5"/>
      <c r="F1665" s="5"/>
      <c r="G1665" s="5"/>
      <c r="H1665" s="5"/>
      <c r="I1665" s="5"/>
      <c r="J1665" s="5"/>
    </row>
    <row r="1666" spans="1:10" ht="14.1" customHeight="1" thickBot="1" x14ac:dyDescent="0.25">
      <c r="A1666" s="67" t="s">
        <v>15736</v>
      </c>
      <c r="B1666" s="67" t="s">
        <v>16147</v>
      </c>
      <c r="C1666" s="67" t="s">
        <v>15642</v>
      </c>
      <c r="D1666" s="67" t="s">
        <v>15252</v>
      </c>
      <c r="E1666" s="67" t="s">
        <v>6933</v>
      </c>
      <c r="F1666" s="67" t="s">
        <v>15281</v>
      </c>
      <c r="G1666" s="5"/>
      <c r="H1666" s="5"/>
      <c r="I1666" s="5"/>
      <c r="J1666" s="5"/>
    </row>
    <row r="1667" spans="1:10" ht="13.5" customHeight="1" x14ac:dyDescent="0.2">
      <c r="A1667" s="73">
        <v>52121602</v>
      </c>
      <c r="B1667" s="64" t="str">
        <f ca="1">IFERROR(INDEX(UNSPSCDes,MATCH(INDIRECT(ADDRESS(ROW(),COLUMN()-1,4)),UNSPSCCode,0)),"")</f>
        <v>Servilletas</v>
      </c>
      <c r="C1667" s="63" t="s">
        <v>1449</v>
      </c>
      <c r="D1667" s="63">
        <v>3</v>
      </c>
      <c r="E1667" s="66">
        <v>300</v>
      </c>
      <c r="F1667" s="65">
        <f ca="1">INDIRECT(ADDRESS(ROW(),COLUMN()-2,4))*INDIRECT(ADDRESS(ROW(),COLUMN()-1,4))</f>
        <v>900</v>
      </c>
      <c r="G1667" s="5"/>
      <c r="H1667" s="5"/>
      <c r="I1667" s="5"/>
      <c r="J1667" s="5"/>
    </row>
    <row r="1668" spans="1:10" ht="13.5" customHeight="1" x14ac:dyDescent="0.2">
      <c r="A1668" s="73">
        <v>52121704</v>
      </c>
      <c r="B1668" s="64" t="str">
        <f ca="1">IFERROR(INDEX(UNSPSCDes,MATCH(INDIRECT(ADDRESS(ROW(),COLUMN()-1,4)),UNSPSCCode,0)),"")</f>
        <v>Toallas de manos</v>
      </c>
      <c r="C1668" s="63" t="s">
        <v>1449</v>
      </c>
      <c r="D1668" s="63">
        <v>1</v>
      </c>
      <c r="E1668" s="66">
        <v>600</v>
      </c>
      <c r="F1668" s="65">
        <f ca="1">INDIRECT(ADDRESS(ROW(),COLUMN()-2,4))*INDIRECT(ADDRESS(ROW(),COLUMN()-1,4))</f>
        <v>600</v>
      </c>
      <c r="G1668" s="5"/>
      <c r="H1668" s="5"/>
      <c r="I1668" s="5"/>
      <c r="J1668" s="5"/>
    </row>
    <row r="1669" spans="1:10" ht="13.5" customHeight="1" x14ac:dyDescent="0.2">
      <c r="A1669" s="73">
        <v>52121608</v>
      </c>
      <c r="B1669" s="64" t="str">
        <f ca="1">IFERROR(INDEX(UNSPSCDes,MATCH(INDIRECT(ADDRESS(ROW(),COLUMN()-1,4)),UNSPSCCode,0)),"")</f>
        <v>Clips para faldas de mesa</v>
      </c>
      <c r="C1669" s="63" t="s">
        <v>4735</v>
      </c>
      <c r="D1669" s="63">
        <v>1</v>
      </c>
      <c r="E1669" s="66">
        <v>250</v>
      </c>
      <c r="F1669" s="65">
        <f ca="1">INDIRECT(ADDRESS(ROW(),COLUMN()-2,4))*INDIRECT(ADDRESS(ROW(),COLUMN()-1,4))</f>
        <v>250</v>
      </c>
      <c r="G1669" s="5"/>
      <c r="H1669" s="5"/>
      <c r="I1669" s="5"/>
      <c r="J1669" s="5"/>
    </row>
    <row r="1670" spans="1:10" ht="14.1" customHeight="1" x14ac:dyDescent="0.2">
      <c r="A1670" s="5"/>
      <c r="B1670" s="5"/>
      <c r="C1670" s="5"/>
      <c r="D1670" s="5"/>
      <c r="E1670" s="68" t="s">
        <v>12551</v>
      </c>
      <c r="F1670" s="69">
        <f ca="1">SUM(Table395[MONTO TOTAL ESTIMADO])</f>
        <v>1750</v>
      </c>
      <c r="G1670" s="5"/>
      <c r="H1670" s="5" t="str">
        <f>C1660</f>
        <v>Bienes</v>
      </c>
      <c r="I1670" s="5" t="str">
        <f>E1660</f>
        <v>Sí</v>
      </c>
      <c r="J1670" s="5" t="str">
        <f>D1660</f>
        <v>Compras por debajo del Umbral</v>
      </c>
    </row>
    <row r="1671" spans="1:10" ht="14.1" customHeight="1" thickBot="1" x14ac:dyDescent="0.3"/>
    <row r="1672" spans="1:10" ht="33.75" customHeight="1" thickBot="1" x14ac:dyDescent="0.25">
      <c r="A1672" s="59" t="s">
        <v>16383</v>
      </c>
      <c r="B1672" s="59" t="s">
        <v>161</v>
      </c>
      <c r="C1672" s="59" t="s">
        <v>11725</v>
      </c>
      <c r="D1672" s="59" t="s">
        <v>14379</v>
      </c>
      <c r="E1672" s="59" t="s">
        <v>10963</v>
      </c>
      <c r="F1672" s="59" t="s">
        <v>11096</v>
      </c>
      <c r="G1672" s="5"/>
      <c r="H1672" s="5"/>
      <c r="I1672" s="5"/>
      <c r="J1672" s="5"/>
    </row>
    <row r="1673" spans="1:10" ht="13.5" customHeight="1" thickBot="1" x14ac:dyDescent="0.25">
      <c r="A1673" s="61" t="s">
        <v>18877</v>
      </c>
      <c r="B1673" s="61" t="s">
        <v>18878</v>
      </c>
      <c r="C1673" s="61" t="s">
        <v>17798</v>
      </c>
      <c r="D1673" s="61" t="s">
        <v>10172</v>
      </c>
      <c r="E1673" s="61" t="s">
        <v>8855</v>
      </c>
      <c r="F1673" s="61"/>
      <c r="G1673" s="5"/>
      <c r="H1673" s="5"/>
      <c r="I1673" s="5"/>
      <c r="J1673" s="5"/>
    </row>
    <row r="1674" spans="1:10" ht="14.1" customHeight="1" thickBot="1" x14ac:dyDescent="0.25">
      <c r="A1674" s="78" t="s">
        <v>14829</v>
      </c>
      <c r="B1674" s="62" t="s">
        <v>8529</v>
      </c>
      <c r="C1674" s="71">
        <v>45108</v>
      </c>
      <c r="D1674" s="78" t="s">
        <v>9386</v>
      </c>
      <c r="E1674" s="62" t="s">
        <v>13094</v>
      </c>
      <c r="F1674" s="61" t="s">
        <v>3080</v>
      </c>
      <c r="G1674" s="5"/>
      <c r="H1674" s="5"/>
      <c r="I1674" s="5"/>
      <c r="J1674" s="5"/>
    </row>
    <row r="1675" spans="1:10" ht="14.1" customHeight="1" thickBot="1" x14ac:dyDescent="0.25">
      <c r="A1675" s="79"/>
      <c r="B1675" s="62" t="s">
        <v>1786</v>
      </c>
      <c r="C1675" s="60">
        <f>IF(C1674="","",IF(AND(MONTH(C1674)&gt;=1,MONTH(C1674)&lt;=3),1,IF(AND(MONTH(C1674)&gt;=4,MONTH(C1674)&lt;=6),2,IF(AND(MONTH(C1674)&gt;=7,MONTH(C1674)&lt;=9),3,4))))</f>
        <v>3</v>
      </c>
      <c r="D1675" s="79"/>
      <c r="E1675" s="62" t="s">
        <v>2417</v>
      </c>
      <c r="F1675" s="61" t="s">
        <v>11113</v>
      </c>
      <c r="G1675" s="5"/>
      <c r="H1675" s="5"/>
      <c r="I1675" s="5"/>
      <c r="J1675" s="5"/>
    </row>
    <row r="1676" spans="1:10" ht="14.1" customHeight="1" thickBot="1" x14ac:dyDescent="0.25">
      <c r="A1676" s="79"/>
      <c r="B1676" s="62" t="s">
        <v>12943</v>
      </c>
      <c r="C1676" s="71">
        <v>45199</v>
      </c>
      <c r="D1676" s="79"/>
      <c r="E1676" s="62" t="s">
        <v>3073</v>
      </c>
      <c r="F1676" s="61" t="s">
        <v>11113</v>
      </c>
      <c r="G1676" s="5"/>
      <c r="H1676" s="5"/>
      <c r="I1676" s="5"/>
      <c r="J1676" s="5"/>
    </row>
    <row r="1677" spans="1:10" ht="14.1" customHeight="1" thickBot="1" x14ac:dyDescent="0.25">
      <c r="A1677" s="79"/>
      <c r="B1677" s="62" t="s">
        <v>1786</v>
      </c>
      <c r="C1677" s="60">
        <f>IF(C1676="","",IF(AND(MONTH(C1676)&gt;=1,MONTH(C1676)&lt;=3),1,IF(AND(MONTH(C1676)&gt;=4,MONTH(C1676)&lt;=6),2,IF(AND(MONTH(C1676)&gt;=7,MONTH(C1676)&lt;=9),3,4))))</f>
        <v>3</v>
      </c>
      <c r="D1677" s="79"/>
      <c r="E1677" s="62" t="s">
        <v>13193</v>
      </c>
      <c r="F1677" s="61" t="s">
        <v>11113</v>
      </c>
      <c r="G1677" s="5"/>
      <c r="H1677" s="5"/>
      <c r="I1677" s="5"/>
      <c r="J1677" s="5"/>
    </row>
    <row r="1678" spans="1:10" ht="14.1" customHeight="1" thickBot="1" x14ac:dyDescent="0.25">
      <c r="A1678" s="5"/>
      <c r="B1678" s="5"/>
      <c r="C1678" s="5"/>
      <c r="D1678" s="5"/>
      <c r="E1678" s="5"/>
      <c r="F1678" s="5"/>
      <c r="G1678" s="5"/>
      <c r="H1678" s="5"/>
      <c r="I1678" s="5"/>
      <c r="J1678" s="5"/>
    </row>
    <row r="1679" spans="1:10" ht="14.1" customHeight="1" thickBot="1" x14ac:dyDescent="0.25">
      <c r="A1679" s="67" t="s">
        <v>15736</v>
      </c>
      <c r="B1679" s="67" t="s">
        <v>16147</v>
      </c>
      <c r="C1679" s="67" t="s">
        <v>15642</v>
      </c>
      <c r="D1679" s="67" t="s">
        <v>15252</v>
      </c>
      <c r="E1679" s="67" t="s">
        <v>6933</v>
      </c>
      <c r="F1679" s="67" t="s">
        <v>15281</v>
      </c>
      <c r="G1679" s="5"/>
      <c r="H1679" s="5"/>
      <c r="I1679" s="5"/>
      <c r="J1679" s="5"/>
    </row>
    <row r="1680" spans="1:10" ht="14.1" customHeight="1" x14ac:dyDescent="0.2">
      <c r="A1680" s="73">
        <v>52121602</v>
      </c>
      <c r="B1680" s="64" t="str">
        <f ca="1">IFERROR(INDEX(UNSPSCDes,MATCH(INDIRECT(ADDRESS(ROW(),COLUMN()-1,4)),UNSPSCCode,0)),"")</f>
        <v>Servilletas</v>
      </c>
      <c r="C1680" s="63" t="s">
        <v>1449</v>
      </c>
      <c r="D1680" s="63">
        <v>3</v>
      </c>
      <c r="E1680" s="66">
        <v>300</v>
      </c>
      <c r="F1680" s="65">
        <f ca="1">INDIRECT(ADDRESS(ROW(),COLUMN()-2,4))*INDIRECT(ADDRESS(ROW(),COLUMN()-1,4))</f>
        <v>900</v>
      </c>
      <c r="G1680" s="5"/>
      <c r="H1680" s="5"/>
      <c r="I1680" s="5"/>
      <c r="J1680" s="5"/>
    </row>
    <row r="1681" spans="1:10" ht="13.5" customHeight="1" x14ac:dyDescent="0.2">
      <c r="A1681" s="73">
        <v>52121701</v>
      </c>
      <c r="B1681" s="64" t="str">
        <f ca="1">IFERROR(INDEX(UNSPSCDes,MATCH(INDIRECT(ADDRESS(ROW(),COLUMN()-1,4)),UNSPSCCode,0)),"")</f>
        <v>Toallas de baño</v>
      </c>
      <c r="C1681" s="63" t="s">
        <v>1449</v>
      </c>
      <c r="D1681" s="63">
        <v>3</v>
      </c>
      <c r="E1681" s="66">
        <v>600</v>
      </c>
      <c r="F1681" s="65">
        <f ca="1">INDIRECT(ADDRESS(ROW(),COLUMN()-2,4))*INDIRECT(ADDRESS(ROW(),COLUMN()-1,4))</f>
        <v>1800</v>
      </c>
      <c r="G1681" s="5"/>
      <c r="H1681" s="5"/>
      <c r="I1681" s="5"/>
      <c r="J1681" s="5"/>
    </row>
    <row r="1682" spans="1:10" ht="13.5" customHeight="1" x14ac:dyDescent="0.2">
      <c r="A1682" s="73">
        <v>52121608</v>
      </c>
      <c r="B1682" s="64" t="str">
        <f ca="1">IFERROR(INDEX(UNSPSCDes,MATCH(INDIRECT(ADDRESS(ROW(),COLUMN()-1,4)),UNSPSCCode,0)),"")</f>
        <v>Clips para faldas de mesa</v>
      </c>
      <c r="C1682" s="63" t="s">
        <v>1449</v>
      </c>
      <c r="D1682" s="63">
        <v>1</v>
      </c>
      <c r="E1682" s="66">
        <v>250</v>
      </c>
      <c r="F1682" s="65">
        <f ca="1">INDIRECT(ADDRESS(ROW(),COLUMN()-2,4))*INDIRECT(ADDRESS(ROW(),COLUMN()-1,4))</f>
        <v>250</v>
      </c>
      <c r="G1682" s="5"/>
      <c r="H1682" s="5"/>
      <c r="I1682" s="5"/>
      <c r="J1682" s="5"/>
    </row>
    <row r="1683" spans="1:10" ht="13.5" customHeight="1" x14ac:dyDescent="0.2">
      <c r="A1683" s="57">
        <v>47131502</v>
      </c>
      <c r="B1683" s="64" t="str">
        <f ca="1">IFERROR(INDEX(UNSPSCDes,MATCH(INDIRECT(ADDRESS(ROW(),COLUMN()-1,4)),UNSPSCCode,0)),"")</f>
        <v>Pañitos o toallas para limpiar</v>
      </c>
      <c r="C1683" s="63" t="s">
        <v>4735</v>
      </c>
      <c r="D1683" s="63">
        <v>2</v>
      </c>
      <c r="E1683" s="66">
        <v>600</v>
      </c>
      <c r="F1683" s="65">
        <f ca="1">INDIRECT(ADDRESS(ROW(),COLUMN()-2,4))*INDIRECT(ADDRESS(ROW(),COLUMN()-1,4))</f>
        <v>1200</v>
      </c>
      <c r="G1683" s="5"/>
      <c r="H1683" s="5"/>
      <c r="I1683" s="5"/>
      <c r="J1683" s="5"/>
    </row>
    <row r="1684" spans="1:10" ht="14.1" customHeight="1" x14ac:dyDescent="0.2">
      <c r="A1684" s="5"/>
      <c r="B1684" s="5"/>
      <c r="C1684" s="5"/>
      <c r="D1684" s="5"/>
      <c r="E1684" s="68" t="s">
        <v>12551</v>
      </c>
      <c r="F1684" s="69">
        <f ca="1">SUM(Table396[MONTO TOTAL ESTIMADO])</f>
        <v>4150</v>
      </c>
      <c r="G1684" s="5"/>
      <c r="H1684" s="5" t="str">
        <f>C1673</f>
        <v>Bienes</v>
      </c>
      <c r="I1684" s="5" t="str">
        <f>E1673</f>
        <v>Sí</v>
      </c>
      <c r="J1684" s="5" t="str">
        <f>D1673</f>
        <v>Compras por debajo del Umbral</v>
      </c>
    </row>
    <row r="1685" spans="1:10" ht="14.1" customHeight="1" thickBot="1" x14ac:dyDescent="0.3"/>
    <row r="1686" spans="1:10" ht="33.75" customHeight="1" thickBot="1" x14ac:dyDescent="0.25">
      <c r="A1686" s="59" t="s">
        <v>16383</v>
      </c>
      <c r="B1686" s="59" t="s">
        <v>161</v>
      </c>
      <c r="C1686" s="59" t="s">
        <v>11725</v>
      </c>
      <c r="D1686" s="59" t="s">
        <v>14379</v>
      </c>
      <c r="E1686" s="59" t="s">
        <v>10963</v>
      </c>
      <c r="F1686" s="59" t="s">
        <v>11096</v>
      </c>
      <c r="G1686" s="5"/>
      <c r="H1686" s="5"/>
      <c r="I1686" s="5"/>
      <c r="J1686" s="5"/>
    </row>
    <row r="1687" spans="1:10" ht="13.5" customHeight="1" thickBot="1" x14ac:dyDescent="0.25">
      <c r="A1687" s="61" t="s">
        <v>18877</v>
      </c>
      <c r="B1687" s="61" t="s">
        <v>18878</v>
      </c>
      <c r="C1687" s="61" t="s">
        <v>17798</v>
      </c>
      <c r="D1687" s="61" t="s">
        <v>10172</v>
      </c>
      <c r="E1687" s="61" t="s">
        <v>8855</v>
      </c>
      <c r="F1687" s="61"/>
      <c r="G1687" s="5"/>
      <c r="H1687" s="5"/>
      <c r="I1687" s="5"/>
      <c r="J1687" s="5"/>
    </row>
    <row r="1688" spans="1:10" ht="14.1" customHeight="1" thickBot="1" x14ac:dyDescent="0.25">
      <c r="A1688" s="78" t="s">
        <v>14829</v>
      </c>
      <c r="B1688" s="62" t="s">
        <v>8529</v>
      </c>
      <c r="C1688" s="71">
        <v>45200</v>
      </c>
      <c r="D1688" s="78" t="s">
        <v>9386</v>
      </c>
      <c r="E1688" s="62" t="s">
        <v>13094</v>
      </c>
      <c r="F1688" s="61" t="s">
        <v>3080</v>
      </c>
      <c r="G1688" s="5"/>
      <c r="H1688" s="5"/>
      <c r="I1688" s="5"/>
      <c r="J1688" s="5"/>
    </row>
    <row r="1689" spans="1:10" ht="14.1" customHeight="1" thickBot="1" x14ac:dyDescent="0.25">
      <c r="A1689" s="79"/>
      <c r="B1689" s="62" t="s">
        <v>1786</v>
      </c>
      <c r="C1689" s="60">
        <f>IF(C1688="","",IF(AND(MONTH(C1688)&gt;=1,MONTH(C1688)&lt;=3),1,IF(AND(MONTH(C1688)&gt;=4,MONTH(C1688)&lt;=6),2,IF(AND(MONTH(C1688)&gt;=7,MONTH(C1688)&lt;=9),3,4))))</f>
        <v>4</v>
      </c>
      <c r="D1689" s="79"/>
      <c r="E1689" s="62" t="s">
        <v>2417</v>
      </c>
      <c r="F1689" s="61" t="s">
        <v>11113</v>
      </c>
      <c r="G1689" s="5"/>
      <c r="H1689" s="5"/>
      <c r="I1689" s="5"/>
      <c r="J1689" s="5"/>
    </row>
    <row r="1690" spans="1:10" ht="14.1" customHeight="1" thickBot="1" x14ac:dyDescent="0.25">
      <c r="A1690" s="79"/>
      <c r="B1690" s="62" t="s">
        <v>12943</v>
      </c>
      <c r="C1690" s="71">
        <v>45291</v>
      </c>
      <c r="D1690" s="79"/>
      <c r="E1690" s="62" t="s">
        <v>3073</v>
      </c>
      <c r="F1690" s="61" t="s">
        <v>11113</v>
      </c>
      <c r="G1690" s="5"/>
      <c r="H1690" s="5"/>
      <c r="I1690" s="5"/>
      <c r="J1690" s="5"/>
    </row>
    <row r="1691" spans="1:10" ht="14.1" customHeight="1" thickBot="1" x14ac:dyDescent="0.25">
      <c r="A1691" s="79"/>
      <c r="B1691" s="62" t="s">
        <v>1786</v>
      </c>
      <c r="C1691" s="60">
        <f>IF(C1690="","",IF(AND(MONTH(C1690)&gt;=1,MONTH(C1690)&lt;=3),1,IF(AND(MONTH(C1690)&gt;=4,MONTH(C1690)&lt;=6),2,IF(AND(MONTH(C1690)&gt;=7,MONTH(C1690)&lt;=9),3,4))))</f>
        <v>4</v>
      </c>
      <c r="D1691" s="79"/>
      <c r="E1691" s="62" t="s">
        <v>13193</v>
      </c>
      <c r="F1691" s="61" t="s">
        <v>11113</v>
      </c>
      <c r="G1691" s="5"/>
      <c r="H1691" s="5"/>
      <c r="I1691" s="5"/>
      <c r="J1691" s="5"/>
    </row>
    <row r="1692" spans="1:10" ht="14.1" customHeight="1" thickBot="1" x14ac:dyDescent="0.25">
      <c r="A1692" s="5"/>
      <c r="B1692" s="5"/>
      <c r="C1692" s="5"/>
      <c r="D1692" s="5"/>
      <c r="E1692" s="5"/>
      <c r="F1692" s="5"/>
      <c r="G1692" s="5"/>
      <c r="H1692" s="5"/>
      <c r="I1692" s="5"/>
      <c r="J1692" s="5"/>
    </row>
    <row r="1693" spans="1:10" ht="14.1" customHeight="1" thickBot="1" x14ac:dyDescent="0.25">
      <c r="A1693" s="67" t="s">
        <v>15736</v>
      </c>
      <c r="B1693" s="67" t="s">
        <v>16147</v>
      </c>
      <c r="C1693" s="67" t="s">
        <v>15642</v>
      </c>
      <c r="D1693" s="67" t="s">
        <v>15252</v>
      </c>
      <c r="E1693" s="67" t="s">
        <v>6933</v>
      </c>
      <c r="F1693" s="67" t="s">
        <v>15281</v>
      </c>
      <c r="G1693" s="5"/>
      <c r="H1693" s="5"/>
      <c r="I1693" s="5"/>
      <c r="J1693" s="5"/>
    </row>
    <row r="1694" spans="1:10" ht="13.5" customHeight="1" x14ac:dyDescent="0.2">
      <c r="A1694" s="73">
        <v>52121602</v>
      </c>
      <c r="B1694" s="64" t="str">
        <f ca="1">IFERROR(INDEX(UNSPSCDes,MATCH(INDIRECT(ADDRESS(ROW(),COLUMN()-1,4)),UNSPSCCode,0)),"")</f>
        <v>Servilletas</v>
      </c>
      <c r="C1694" s="63" t="s">
        <v>1449</v>
      </c>
      <c r="D1694" s="63">
        <v>3</v>
      </c>
      <c r="E1694" s="66">
        <v>300</v>
      </c>
      <c r="F1694" s="65">
        <f ca="1">INDIRECT(ADDRESS(ROW(),COLUMN()-2,4))*INDIRECT(ADDRESS(ROW(),COLUMN()-1,4))</f>
        <v>900</v>
      </c>
      <c r="G1694" s="5"/>
      <c r="H1694" s="5"/>
      <c r="I1694" s="5"/>
      <c r="J1694" s="5"/>
    </row>
    <row r="1695" spans="1:10" ht="13.5" customHeight="1" x14ac:dyDescent="0.2">
      <c r="A1695" s="73">
        <v>52121701</v>
      </c>
      <c r="B1695" s="64" t="str">
        <f ca="1">IFERROR(INDEX(UNSPSCDes,MATCH(INDIRECT(ADDRESS(ROW(),COLUMN()-1,4)),UNSPSCCode,0)),"")</f>
        <v>Toallas de baño</v>
      </c>
      <c r="C1695" s="63" t="s">
        <v>1449</v>
      </c>
      <c r="D1695" s="63">
        <v>1</v>
      </c>
      <c r="E1695" s="66">
        <v>600</v>
      </c>
      <c r="F1695" s="65">
        <f ca="1">INDIRECT(ADDRESS(ROW(),COLUMN()-2,4))*INDIRECT(ADDRESS(ROW(),COLUMN()-1,4))</f>
        <v>600</v>
      </c>
      <c r="G1695" s="5"/>
      <c r="H1695" s="5"/>
      <c r="I1695" s="5"/>
      <c r="J1695" s="5"/>
    </row>
    <row r="1696" spans="1:10" ht="13.5" customHeight="1" x14ac:dyDescent="0.2">
      <c r="A1696" s="73">
        <v>52121608</v>
      </c>
      <c r="B1696" s="64" t="str">
        <f ca="1">IFERROR(INDEX(UNSPSCDes,MATCH(INDIRECT(ADDRESS(ROW(),COLUMN()-1,4)),UNSPSCCode,0)),"")</f>
        <v>Clips para faldas de mesa</v>
      </c>
      <c r="C1696" s="63" t="s">
        <v>4735</v>
      </c>
      <c r="D1696" s="63">
        <v>1</v>
      </c>
      <c r="E1696" s="66">
        <v>250</v>
      </c>
      <c r="F1696" s="65">
        <f ca="1">INDIRECT(ADDRESS(ROW(),COLUMN()-2,4))*INDIRECT(ADDRESS(ROW(),COLUMN()-1,4))</f>
        <v>250</v>
      </c>
      <c r="G1696" s="5"/>
      <c r="H1696" s="5"/>
      <c r="I1696" s="5"/>
      <c r="J1696" s="5"/>
    </row>
    <row r="1697" spans="1:10" ht="14.1" customHeight="1" x14ac:dyDescent="0.2">
      <c r="A1697" s="5"/>
      <c r="B1697" s="5"/>
      <c r="C1697" s="5"/>
      <c r="D1697" s="5"/>
      <c r="E1697" s="68" t="s">
        <v>12551</v>
      </c>
      <c r="F1697" s="69">
        <f ca="1">SUM(Table397[MONTO TOTAL ESTIMADO])</f>
        <v>1750</v>
      </c>
      <c r="G1697" s="5"/>
      <c r="H1697" s="5" t="str">
        <f>C1687</f>
        <v>Bienes</v>
      </c>
      <c r="I1697" s="5" t="str">
        <f>E1687</f>
        <v>Sí</v>
      </c>
      <c r="J1697" s="5" t="str">
        <f>D1687</f>
        <v>Compras por debajo del Umbral</v>
      </c>
    </row>
    <row r="1698" spans="1:10" ht="14.1" customHeight="1" thickBot="1" x14ac:dyDescent="0.3"/>
    <row r="1699" spans="1:10" ht="33.75" customHeight="1" thickBot="1" x14ac:dyDescent="0.25">
      <c r="A1699" s="59" t="s">
        <v>16383</v>
      </c>
      <c r="B1699" s="59" t="s">
        <v>161</v>
      </c>
      <c r="C1699" s="59" t="s">
        <v>11725</v>
      </c>
      <c r="D1699" s="59" t="s">
        <v>14379</v>
      </c>
      <c r="E1699" s="59" t="s">
        <v>10963</v>
      </c>
      <c r="F1699" s="59" t="s">
        <v>11096</v>
      </c>
      <c r="G1699" s="5"/>
      <c r="H1699" s="5"/>
      <c r="I1699" s="5"/>
      <c r="J1699" s="5"/>
    </row>
    <row r="1700" spans="1:10" ht="13.5" customHeight="1" thickBot="1" x14ac:dyDescent="0.25">
      <c r="A1700" s="61" t="s">
        <v>18879</v>
      </c>
      <c r="B1700" s="61" t="s">
        <v>18880</v>
      </c>
      <c r="C1700" s="61" t="s">
        <v>17798</v>
      </c>
      <c r="D1700" s="61" t="s">
        <v>17483</v>
      </c>
      <c r="E1700" s="61" t="s">
        <v>8855</v>
      </c>
      <c r="F1700" s="61"/>
      <c r="G1700" s="5"/>
      <c r="H1700" s="5"/>
      <c r="I1700" s="5"/>
      <c r="J1700" s="5"/>
    </row>
    <row r="1701" spans="1:10" ht="14.1" customHeight="1" thickBot="1" x14ac:dyDescent="0.25">
      <c r="A1701" s="78" t="s">
        <v>14829</v>
      </c>
      <c r="B1701" s="62" t="s">
        <v>8529</v>
      </c>
      <c r="C1701" s="71">
        <v>44927</v>
      </c>
      <c r="D1701" s="78" t="s">
        <v>9386</v>
      </c>
      <c r="E1701" s="62" t="s">
        <v>13094</v>
      </c>
      <c r="F1701" s="61" t="s">
        <v>3080</v>
      </c>
      <c r="G1701" s="5"/>
      <c r="H1701" s="5"/>
      <c r="I1701" s="5"/>
      <c r="J1701" s="5"/>
    </row>
    <row r="1702" spans="1:10" ht="14.1" customHeight="1" thickBot="1" x14ac:dyDescent="0.25">
      <c r="A1702" s="79"/>
      <c r="B1702" s="62" t="s">
        <v>1786</v>
      </c>
      <c r="C1702" s="60">
        <f>IF(C1701="","",IF(AND(MONTH(C1701)&gt;=1,MONTH(C1701)&lt;=3),1,IF(AND(MONTH(C1701)&gt;=4,MONTH(C1701)&lt;=6),2,IF(AND(MONTH(C1701)&gt;=7,MONTH(C1701)&lt;=9),3,4))))</f>
        <v>1</v>
      </c>
      <c r="D1702" s="79"/>
      <c r="E1702" s="62" t="s">
        <v>2417</v>
      </c>
      <c r="F1702" s="61" t="s">
        <v>11113</v>
      </c>
      <c r="G1702" s="5"/>
      <c r="H1702" s="5"/>
      <c r="I1702" s="5"/>
      <c r="J1702" s="5"/>
    </row>
    <row r="1703" spans="1:10" ht="14.1" customHeight="1" thickBot="1" x14ac:dyDescent="0.25">
      <c r="A1703" s="79"/>
      <c r="B1703" s="62" t="s">
        <v>12943</v>
      </c>
      <c r="C1703" s="71">
        <v>45016</v>
      </c>
      <c r="D1703" s="79"/>
      <c r="E1703" s="62" t="s">
        <v>3073</v>
      </c>
      <c r="F1703" s="61" t="s">
        <v>11113</v>
      </c>
      <c r="G1703" s="5"/>
      <c r="H1703" s="5"/>
      <c r="I1703" s="5"/>
      <c r="J1703" s="5"/>
    </row>
    <row r="1704" spans="1:10" ht="14.1" customHeight="1" thickBot="1" x14ac:dyDescent="0.25">
      <c r="A1704" s="79"/>
      <c r="B1704" s="62" t="s">
        <v>1786</v>
      </c>
      <c r="C1704" s="60">
        <f>IF(C1703="","",IF(AND(MONTH(C1703)&gt;=1,MONTH(C1703)&lt;=3),1,IF(AND(MONTH(C1703)&gt;=4,MONTH(C1703)&lt;=6),2,IF(AND(MONTH(C1703)&gt;=7,MONTH(C1703)&lt;=9),3,4))))</f>
        <v>1</v>
      </c>
      <c r="D1704" s="79"/>
      <c r="E1704" s="62" t="s">
        <v>13193</v>
      </c>
      <c r="F1704" s="61" t="s">
        <v>11113</v>
      </c>
      <c r="G1704" s="5"/>
      <c r="H1704" s="5"/>
      <c r="I1704" s="5"/>
      <c r="J1704" s="5"/>
    </row>
    <row r="1705" spans="1:10" ht="14.1" customHeight="1" thickBot="1" x14ac:dyDescent="0.25">
      <c r="A1705" s="5"/>
      <c r="B1705" s="5"/>
      <c r="C1705" s="5"/>
      <c r="D1705" s="5"/>
      <c r="E1705" s="5"/>
      <c r="F1705" s="5"/>
      <c r="G1705" s="5"/>
      <c r="H1705" s="5"/>
      <c r="I1705" s="5"/>
      <c r="J1705" s="5"/>
    </row>
    <row r="1706" spans="1:10" ht="14.1" customHeight="1" thickBot="1" x14ac:dyDescent="0.25">
      <c r="A1706" s="67" t="s">
        <v>15736</v>
      </c>
      <c r="B1706" s="67" t="s">
        <v>16147</v>
      </c>
      <c r="C1706" s="67" t="s">
        <v>15642</v>
      </c>
      <c r="D1706" s="67" t="s">
        <v>15252</v>
      </c>
      <c r="E1706" s="67" t="s">
        <v>6933</v>
      </c>
      <c r="F1706" s="67" t="s">
        <v>15281</v>
      </c>
      <c r="G1706" s="5"/>
      <c r="H1706" s="5"/>
      <c r="I1706" s="5"/>
      <c r="J1706" s="5"/>
    </row>
    <row r="1707" spans="1:10" ht="13.5" customHeight="1" x14ac:dyDescent="0.2">
      <c r="A1707" s="73">
        <v>53102710</v>
      </c>
      <c r="B1707" s="64" t="str">
        <f ca="1">IFERROR(INDEX(UNSPSCDes,MATCH(INDIRECT(ADDRESS(ROW(),COLUMN()-1,4)),UNSPSCCode,0)),"")</f>
        <v>Uniformes corporativos</v>
      </c>
      <c r="C1707" s="63" t="s">
        <v>1449</v>
      </c>
      <c r="D1707" s="63">
        <v>60</v>
      </c>
      <c r="E1707" s="66">
        <v>6000</v>
      </c>
      <c r="F1707" s="65">
        <f ca="1">INDIRECT(ADDRESS(ROW(),COLUMN()-2,4))*INDIRECT(ADDRESS(ROW(),COLUMN()-1,4))</f>
        <v>360000</v>
      </c>
      <c r="G1707" s="5"/>
      <c r="H1707" s="5"/>
      <c r="I1707" s="5"/>
      <c r="J1707" s="5"/>
    </row>
    <row r="1708" spans="1:10" ht="27" customHeight="1" x14ac:dyDescent="0.2">
      <c r="A1708" s="73">
        <v>53102704</v>
      </c>
      <c r="B1708" s="64" t="str">
        <f ca="1">IFERROR(INDEX(UNSPSCDes,MATCH(INDIRECT(ADDRESS(ROW(),COLUMN()-1,4)),UNSPSCCode,0)),"")</f>
        <v>Uniformes institucionales para preparación de alimentos o servicio</v>
      </c>
      <c r="C1708" s="63" t="s">
        <v>1449</v>
      </c>
      <c r="D1708" s="63">
        <v>2</v>
      </c>
      <c r="E1708" s="66">
        <v>5000</v>
      </c>
      <c r="F1708" s="65">
        <f ca="1">INDIRECT(ADDRESS(ROW(),COLUMN()-2,4))*INDIRECT(ADDRESS(ROW(),COLUMN()-1,4))</f>
        <v>10000</v>
      </c>
      <c r="G1708" s="5"/>
      <c r="H1708" s="5"/>
      <c r="I1708" s="5"/>
      <c r="J1708" s="5"/>
    </row>
    <row r="1709" spans="1:10" ht="14.1" customHeight="1" x14ac:dyDescent="0.2">
      <c r="A1709" s="5"/>
      <c r="B1709" s="5"/>
      <c r="C1709" s="5"/>
      <c r="D1709" s="5"/>
      <c r="E1709" s="68" t="s">
        <v>12551</v>
      </c>
      <c r="F1709" s="69">
        <f ca="1">SUM(Table398[MONTO TOTAL ESTIMADO])</f>
        <v>370000</v>
      </c>
      <c r="G1709" s="5"/>
      <c r="H1709" s="5" t="str">
        <f>C1700</f>
        <v>Bienes</v>
      </c>
      <c r="I1709" s="5" t="str">
        <f>E1700</f>
        <v>Sí</v>
      </c>
      <c r="J1709" s="5" t="str">
        <f>D1700</f>
        <v>Compras Menores</v>
      </c>
    </row>
    <row r="1710" spans="1:10" ht="14.1" customHeight="1" thickBot="1" x14ac:dyDescent="0.3"/>
    <row r="1711" spans="1:10" ht="33.75" customHeight="1" thickBot="1" x14ac:dyDescent="0.25">
      <c r="A1711" s="59" t="s">
        <v>16383</v>
      </c>
      <c r="B1711" s="59" t="s">
        <v>161</v>
      </c>
      <c r="C1711" s="59" t="s">
        <v>11725</v>
      </c>
      <c r="D1711" s="59" t="s">
        <v>14379</v>
      </c>
      <c r="E1711" s="59" t="s">
        <v>10963</v>
      </c>
      <c r="F1711" s="59" t="s">
        <v>11096</v>
      </c>
      <c r="G1711" s="5"/>
      <c r="H1711" s="5"/>
      <c r="I1711" s="5"/>
      <c r="J1711" s="5"/>
    </row>
    <row r="1712" spans="1:10" ht="13.5" customHeight="1" thickBot="1" x14ac:dyDescent="0.25">
      <c r="A1712" s="61" t="s">
        <v>18879</v>
      </c>
      <c r="B1712" s="61" t="s">
        <v>18880</v>
      </c>
      <c r="C1712" s="61" t="s">
        <v>17798</v>
      </c>
      <c r="D1712" s="61" t="s">
        <v>17483</v>
      </c>
      <c r="E1712" s="61" t="s">
        <v>8855</v>
      </c>
      <c r="F1712" s="61"/>
      <c r="G1712" s="5"/>
      <c r="H1712" s="5"/>
      <c r="I1712" s="5"/>
      <c r="J1712" s="5"/>
    </row>
    <row r="1713" spans="1:10" ht="14.1" customHeight="1" thickBot="1" x14ac:dyDescent="0.25">
      <c r="A1713" s="78" t="s">
        <v>14829</v>
      </c>
      <c r="B1713" s="62" t="s">
        <v>8529</v>
      </c>
      <c r="C1713" s="71">
        <v>45108</v>
      </c>
      <c r="D1713" s="78" t="s">
        <v>9386</v>
      </c>
      <c r="E1713" s="62" t="s">
        <v>13094</v>
      </c>
      <c r="F1713" s="61" t="s">
        <v>3080</v>
      </c>
      <c r="G1713" s="5"/>
      <c r="H1713" s="5"/>
      <c r="I1713" s="5"/>
      <c r="J1713" s="5"/>
    </row>
    <row r="1714" spans="1:10" ht="14.1" customHeight="1" thickBot="1" x14ac:dyDescent="0.25">
      <c r="A1714" s="79"/>
      <c r="B1714" s="62" t="s">
        <v>1786</v>
      </c>
      <c r="C1714" s="60">
        <f>IF(C1713="","",IF(AND(MONTH(C1713)&gt;=1,MONTH(C1713)&lt;=3),1,IF(AND(MONTH(C1713)&gt;=4,MONTH(C1713)&lt;=6),2,IF(AND(MONTH(C1713)&gt;=7,MONTH(C1713)&lt;=9),3,4))))</f>
        <v>3</v>
      </c>
      <c r="D1714" s="79"/>
      <c r="E1714" s="62" t="s">
        <v>2417</v>
      </c>
      <c r="F1714" s="61" t="s">
        <v>11113</v>
      </c>
      <c r="G1714" s="5"/>
      <c r="H1714" s="5"/>
      <c r="I1714" s="5"/>
      <c r="J1714" s="5"/>
    </row>
    <row r="1715" spans="1:10" ht="14.1" customHeight="1" thickBot="1" x14ac:dyDescent="0.25">
      <c r="A1715" s="79"/>
      <c r="B1715" s="62" t="s">
        <v>12943</v>
      </c>
      <c r="C1715" s="71">
        <v>45199</v>
      </c>
      <c r="D1715" s="79"/>
      <c r="E1715" s="62" t="s">
        <v>3073</v>
      </c>
      <c r="F1715" s="61" t="s">
        <v>11113</v>
      </c>
      <c r="G1715" s="5"/>
      <c r="H1715" s="5"/>
      <c r="I1715" s="5"/>
      <c r="J1715" s="5"/>
    </row>
    <row r="1716" spans="1:10" ht="14.1" customHeight="1" thickBot="1" x14ac:dyDescent="0.25">
      <c r="A1716" s="79"/>
      <c r="B1716" s="62" t="s">
        <v>1786</v>
      </c>
      <c r="C1716" s="60">
        <f>IF(C1715="","",IF(AND(MONTH(C1715)&gt;=1,MONTH(C1715)&lt;=3),1,IF(AND(MONTH(C1715)&gt;=4,MONTH(C1715)&lt;=6),2,IF(AND(MONTH(C1715)&gt;=7,MONTH(C1715)&lt;=9),3,4))))</f>
        <v>3</v>
      </c>
      <c r="D1716" s="79"/>
      <c r="E1716" s="62" t="s">
        <v>13193</v>
      </c>
      <c r="F1716" s="61" t="s">
        <v>11113</v>
      </c>
      <c r="G1716" s="5"/>
      <c r="H1716" s="5"/>
      <c r="I1716" s="5"/>
      <c r="J1716" s="5"/>
    </row>
    <row r="1717" spans="1:10" ht="14.1" customHeight="1" thickBot="1" x14ac:dyDescent="0.25">
      <c r="A1717" s="5"/>
      <c r="B1717" s="5"/>
      <c r="C1717" s="5"/>
      <c r="D1717" s="5"/>
      <c r="E1717" s="5"/>
      <c r="F1717" s="5"/>
      <c r="G1717" s="5"/>
      <c r="H1717" s="5"/>
      <c r="I1717" s="5"/>
      <c r="J1717" s="5"/>
    </row>
    <row r="1718" spans="1:10" ht="14.1" customHeight="1" thickBot="1" x14ac:dyDescent="0.25">
      <c r="A1718" s="67" t="s">
        <v>15736</v>
      </c>
      <c r="B1718" s="67" t="s">
        <v>16147</v>
      </c>
      <c r="C1718" s="67" t="s">
        <v>15642</v>
      </c>
      <c r="D1718" s="67" t="s">
        <v>15252</v>
      </c>
      <c r="E1718" s="67" t="s">
        <v>6933</v>
      </c>
      <c r="F1718" s="67" t="s">
        <v>15281</v>
      </c>
      <c r="G1718" s="5"/>
      <c r="H1718" s="5"/>
      <c r="I1718" s="5"/>
      <c r="J1718" s="5"/>
    </row>
    <row r="1719" spans="1:10" ht="14.1" customHeight="1" x14ac:dyDescent="0.2">
      <c r="A1719" s="73">
        <v>53102710</v>
      </c>
      <c r="B1719" s="64" t="str">
        <f ca="1">IFERROR(INDEX(UNSPSCDes,MATCH(INDIRECT(ADDRESS(ROW(),COLUMN()-1,4)),UNSPSCCode,0)),"")</f>
        <v>Uniformes corporativos</v>
      </c>
      <c r="C1719" s="63" t="s">
        <v>1449</v>
      </c>
      <c r="D1719" s="63">
        <v>25</v>
      </c>
      <c r="E1719" s="66">
        <v>6000</v>
      </c>
      <c r="F1719" s="65">
        <f ca="1">INDIRECT(ADDRESS(ROW(),COLUMN()-2,4))*INDIRECT(ADDRESS(ROW(),COLUMN()-1,4))</f>
        <v>150000</v>
      </c>
      <c r="G1719" s="5"/>
      <c r="H1719" s="5"/>
      <c r="I1719" s="5"/>
      <c r="J1719" s="5"/>
    </row>
    <row r="1720" spans="1:10" ht="13.5" customHeight="1" x14ac:dyDescent="0.2">
      <c r="A1720" s="73">
        <v>53102704</v>
      </c>
      <c r="B1720" s="64" t="str">
        <f ca="1">IFERROR(INDEX(UNSPSCDes,MATCH(INDIRECT(ADDRESS(ROW(),COLUMN()-1,4)),UNSPSCCode,0)),"")</f>
        <v>Uniformes institucionales para preparación de alimentos o servicio</v>
      </c>
      <c r="C1720" s="63" t="s">
        <v>1449</v>
      </c>
      <c r="D1720" s="63">
        <v>2</v>
      </c>
      <c r="E1720" s="66">
        <v>5000</v>
      </c>
      <c r="F1720" s="65">
        <f ca="1">INDIRECT(ADDRESS(ROW(),COLUMN()-2,4))*INDIRECT(ADDRESS(ROW(),COLUMN()-1,4))</f>
        <v>10000</v>
      </c>
      <c r="G1720" s="5"/>
      <c r="H1720" s="5"/>
      <c r="I1720" s="5"/>
      <c r="J1720" s="5"/>
    </row>
    <row r="1721" spans="1:10" ht="14.1" customHeight="1" x14ac:dyDescent="0.2">
      <c r="A1721" s="5"/>
      <c r="B1721" s="5"/>
      <c r="C1721" s="5"/>
      <c r="D1721" s="5"/>
      <c r="E1721" s="68" t="s">
        <v>12551</v>
      </c>
      <c r="F1721" s="69">
        <f ca="1">SUM(Table3100[MONTO TOTAL ESTIMADO])</f>
        <v>160000</v>
      </c>
      <c r="G1721" s="5"/>
      <c r="H1721" s="5" t="str">
        <f>C1712</f>
        <v>Bienes</v>
      </c>
      <c r="I1721" s="5" t="str">
        <f>E1712</f>
        <v>Sí</v>
      </c>
      <c r="J1721" s="5" t="str">
        <f>D1712</f>
        <v>Compras Menores</v>
      </c>
    </row>
    <row r="1722" spans="1:10" ht="14.1" customHeight="1" thickBot="1" x14ac:dyDescent="0.3"/>
    <row r="1723" spans="1:10" ht="33.75" customHeight="1" thickBot="1" x14ac:dyDescent="0.25">
      <c r="A1723" s="59" t="s">
        <v>16383</v>
      </c>
      <c r="B1723" s="59" t="s">
        <v>161</v>
      </c>
      <c r="C1723" s="59" t="s">
        <v>11725</v>
      </c>
      <c r="D1723" s="59" t="s">
        <v>14379</v>
      </c>
      <c r="E1723" s="59" t="s">
        <v>10963</v>
      </c>
      <c r="F1723" s="59" t="s">
        <v>11096</v>
      </c>
      <c r="G1723" s="5"/>
      <c r="H1723" s="5"/>
      <c r="I1723" s="5"/>
      <c r="J1723" s="5"/>
    </row>
    <row r="1724" spans="1:10" ht="13.5" customHeight="1" thickBot="1" x14ac:dyDescent="0.25">
      <c r="A1724" s="61" t="s">
        <v>18881</v>
      </c>
      <c r="B1724" s="61" t="s">
        <v>18882</v>
      </c>
      <c r="C1724" s="61" t="s">
        <v>17798</v>
      </c>
      <c r="D1724" s="61" t="s">
        <v>17483</v>
      </c>
      <c r="E1724" s="61" t="s">
        <v>8855</v>
      </c>
      <c r="F1724" s="61"/>
      <c r="G1724" s="5"/>
      <c r="H1724" s="5"/>
      <c r="I1724" s="5"/>
      <c r="J1724" s="5"/>
    </row>
    <row r="1725" spans="1:10" ht="14.1" customHeight="1" thickBot="1" x14ac:dyDescent="0.25">
      <c r="A1725" s="78" t="s">
        <v>14829</v>
      </c>
      <c r="B1725" s="62" t="s">
        <v>8529</v>
      </c>
      <c r="C1725" s="71">
        <v>44927</v>
      </c>
      <c r="D1725" s="78" t="s">
        <v>9386</v>
      </c>
      <c r="E1725" s="62" t="s">
        <v>13094</v>
      </c>
      <c r="F1725" s="61" t="s">
        <v>3080</v>
      </c>
      <c r="G1725" s="5"/>
      <c r="H1725" s="5"/>
      <c r="I1725" s="5"/>
      <c r="J1725" s="5"/>
    </row>
    <row r="1726" spans="1:10" ht="14.1" customHeight="1" thickBot="1" x14ac:dyDescent="0.25">
      <c r="A1726" s="79"/>
      <c r="B1726" s="62" t="s">
        <v>1786</v>
      </c>
      <c r="C1726" s="60">
        <f>IF(C1725="","",IF(AND(MONTH(C1725)&gt;=1,MONTH(C1725)&lt;=3),1,IF(AND(MONTH(C1725)&gt;=4,MONTH(C1725)&lt;=6),2,IF(AND(MONTH(C1725)&gt;=7,MONTH(C1725)&lt;=9),3,4))))</f>
        <v>1</v>
      </c>
      <c r="D1726" s="79"/>
      <c r="E1726" s="62" t="s">
        <v>2417</v>
      </c>
      <c r="F1726" s="61" t="s">
        <v>11113</v>
      </c>
      <c r="G1726" s="5"/>
      <c r="H1726" s="5"/>
      <c r="I1726" s="5"/>
      <c r="J1726" s="5"/>
    </row>
    <row r="1727" spans="1:10" ht="14.1" customHeight="1" thickBot="1" x14ac:dyDescent="0.25">
      <c r="A1727" s="79"/>
      <c r="B1727" s="62" t="s">
        <v>12943</v>
      </c>
      <c r="C1727" s="71">
        <v>45016</v>
      </c>
      <c r="D1727" s="79"/>
      <c r="E1727" s="62" t="s">
        <v>3073</v>
      </c>
      <c r="F1727" s="61" t="s">
        <v>11113</v>
      </c>
      <c r="G1727" s="5"/>
      <c r="H1727" s="5"/>
      <c r="I1727" s="5"/>
      <c r="J1727" s="5"/>
    </row>
    <row r="1728" spans="1:10" ht="14.1" customHeight="1" thickBot="1" x14ac:dyDescent="0.25">
      <c r="A1728" s="79"/>
      <c r="B1728" s="62" t="s">
        <v>1786</v>
      </c>
      <c r="C1728" s="60">
        <f>IF(C1727="","",IF(AND(MONTH(C1727)&gt;=1,MONTH(C1727)&lt;=3),1,IF(AND(MONTH(C1727)&gt;=4,MONTH(C1727)&lt;=6),2,IF(AND(MONTH(C1727)&gt;=7,MONTH(C1727)&lt;=9),3,4))))</f>
        <v>1</v>
      </c>
      <c r="D1728" s="79"/>
      <c r="E1728" s="62" t="s">
        <v>13193</v>
      </c>
      <c r="F1728" s="61" t="s">
        <v>11113</v>
      </c>
      <c r="G1728" s="5"/>
      <c r="H1728" s="5"/>
      <c r="I1728" s="5"/>
      <c r="J1728" s="5"/>
    </row>
    <row r="1729" spans="1:10" ht="14.1" customHeight="1" thickBot="1" x14ac:dyDescent="0.25">
      <c r="A1729" s="5"/>
      <c r="B1729" s="5"/>
      <c r="C1729" s="5"/>
      <c r="D1729" s="5"/>
      <c r="E1729" s="5"/>
      <c r="F1729" s="5"/>
      <c r="G1729" s="5"/>
      <c r="H1729" s="5"/>
      <c r="I1729" s="5"/>
      <c r="J1729" s="5"/>
    </row>
    <row r="1730" spans="1:10" ht="14.1" customHeight="1" thickBot="1" x14ac:dyDescent="0.25">
      <c r="A1730" s="67" t="s">
        <v>15736</v>
      </c>
      <c r="B1730" s="67" t="s">
        <v>16147</v>
      </c>
      <c r="C1730" s="67" t="s">
        <v>15642</v>
      </c>
      <c r="D1730" s="67" t="s">
        <v>15252</v>
      </c>
      <c r="E1730" s="67" t="s">
        <v>6933</v>
      </c>
      <c r="F1730" s="67" t="s">
        <v>15281</v>
      </c>
      <c r="G1730" s="5"/>
      <c r="H1730" s="5"/>
      <c r="I1730" s="5"/>
      <c r="J1730" s="5"/>
    </row>
    <row r="1731" spans="1:10" ht="14.1" customHeight="1" x14ac:dyDescent="0.2">
      <c r="A1731" s="73">
        <v>53102516</v>
      </c>
      <c r="B1731" s="64" t="str">
        <f ca="1">IFERROR(INDEX(UNSPSCDes,MATCH(INDIRECT(ADDRESS(ROW(),COLUMN()-1,4)),UNSPSCCode,0)),"")</f>
        <v>Gorras</v>
      </c>
      <c r="C1731" s="63" t="s">
        <v>1449</v>
      </c>
      <c r="D1731" s="63">
        <v>418</v>
      </c>
      <c r="E1731" s="66">
        <v>1000</v>
      </c>
      <c r="F1731" s="65">
        <f ca="1">INDIRECT(ADDRESS(ROW(),COLUMN()-2,4))*INDIRECT(ADDRESS(ROW(),COLUMN()-1,4))</f>
        <v>418000</v>
      </c>
      <c r="G1731" s="5"/>
      <c r="H1731" s="5"/>
      <c r="I1731" s="5"/>
      <c r="J1731" s="5"/>
    </row>
    <row r="1732" spans="1:10" ht="13.5" customHeight="1" x14ac:dyDescent="0.2">
      <c r="A1732" s="73">
        <v>53101602</v>
      </c>
      <c r="B1732" s="64" t="str">
        <f ca="1">IFERROR(INDEX(UNSPSCDes,MATCH(INDIRECT(ADDRESS(ROW(),COLUMN()-1,4)),UNSPSCCode,0)),"")</f>
        <v>Camisas para hombre</v>
      </c>
      <c r="C1732" s="63" t="s">
        <v>1449</v>
      </c>
      <c r="D1732" s="63">
        <v>66</v>
      </c>
      <c r="E1732" s="66">
        <v>3000</v>
      </c>
      <c r="F1732" s="65">
        <f ca="1">INDIRECT(ADDRESS(ROW(),COLUMN()-2,4))*INDIRECT(ADDRESS(ROW(),COLUMN()-1,4))</f>
        <v>198000</v>
      </c>
      <c r="G1732" s="5"/>
      <c r="H1732" s="5"/>
      <c r="I1732" s="5"/>
      <c r="J1732" s="5"/>
    </row>
    <row r="1733" spans="1:10" ht="13.5" customHeight="1" x14ac:dyDescent="0.2">
      <c r="A1733" s="73">
        <v>53101604</v>
      </c>
      <c r="B1733" s="64" t="str">
        <f ca="1">IFERROR(INDEX(UNSPSCDes,MATCH(INDIRECT(ADDRESS(ROW(),COLUMN()-1,4)),UNSPSCCode,0)),"")</f>
        <v>Camisas o blusas para mujer</v>
      </c>
      <c r="C1733" s="63" t="s">
        <v>1449</v>
      </c>
      <c r="D1733" s="63">
        <v>65</v>
      </c>
      <c r="E1733" s="66">
        <v>3000</v>
      </c>
      <c r="F1733" s="65">
        <f ca="1">INDIRECT(ADDRESS(ROW(),COLUMN()-2,4))*INDIRECT(ADDRESS(ROW(),COLUMN()-1,4))</f>
        <v>195000</v>
      </c>
      <c r="G1733" s="5"/>
      <c r="H1733" s="5"/>
      <c r="I1733" s="5"/>
      <c r="J1733" s="5"/>
    </row>
    <row r="1734" spans="1:10" ht="13.5" customHeight="1" x14ac:dyDescent="0.2">
      <c r="A1734" s="73">
        <v>53103001</v>
      </c>
      <c r="B1734" s="64" t="str">
        <f ca="1">IFERROR(INDEX(UNSPSCDes,MATCH(INDIRECT(ADDRESS(ROW(),COLUMN()-1,4)),UNSPSCCode,0)),"")</f>
        <v>Camisetas (t-shirts) para hombre</v>
      </c>
      <c r="C1734" s="63" t="s">
        <v>1449</v>
      </c>
      <c r="D1734" s="63">
        <v>224</v>
      </c>
      <c r="E1734" s="66">
        <v>1000</v>
      </c>
      <c r="F1734" s="65">
        <f ca="1">INDIRECT(ADDRESS(ROW(),COLUMN()-2,4))*INDIRECT(ADDRESS(ROW(),COLUMN()-1,4))</f>
        <v>224000</v>
      </c>
      <c r="G1734" s="5"/>
      <c r="H1734" s="5"/>
      <c r="I1734" s="5"/>
      <c r="J1734" s="5"/>
    </row>
    <row r="1735" spans="1:10" ht="14.1" customHeight="1" x14ac:dyDescent="0.2">
      <c r="A1735" s="5"/>
      <c r="B1735" s="5"/>
      <c r="C1735" s="5"/>
      <c r="D1735" s="5"/>
      <c r="E1735" s="68" t="s">
        <v>12551</v>
      </c>
      <c r="F1735" s="69">
        <f ca="1">SUM(Table3101[MONTO TOTAL ESTIMADO])</f>
        <v>1035000</v>
      </c>
      <c r="G1735" s="5"/>
      <c r="H1735" s="5" t="str">
        <f>C1724</f>
        <v>Bienes</v>
      </c>
      <c r="I1735" s="5" t="str">
        <f>E1724</f>
        <v>Sí</v>
      </c>
      <c r="J1735" s="5" t="str">
        <f>D1724</f>
        <v>Compras Menores</v>
      </c>
    </row>
    <row r="1736" spans="1:10" ht="14.1" customHeight="1" thickBot="1" x14ac:dyDescent="0.3"/>
    <row r="1737" spans="1:10" ht="33.75" customHeight="1" thickBot="1" x14ac:dyDescent="0.25">
      <c r="A1737" s="59" t="s">
        <v>16383</v>
      </c>
      <c r="B1737" s="59" t="s">
        <v>161</v>
      </c>
      <c r="C1737" s="59" t="s">
        <v>11725</v>
      </c>
      <c r="D1737" s="59" t="s">
        <v>14379</v>
      </c>
      <c r="E1737" s="59" t="s">
        <v>10963</v>
      </c>
      <c r="F1737" s="59" t="s">
        <v>11096</v>
      </c>
      <c r="G1737" s="5"/>
      <c r="H1737" s="5"/>
      <c r="I1737" s="5"/>
      <c r="J1737" s="5"/>
    </row>
    <row r="1738" spans="1:10" ht="13.5" customHeight="1" thickBot="1" x14ac:dyDescent="0.25">
      <c r="A1738" s="61" t="s">
        <v>18881</v>
      </c>
      <c r="B1738" s="61" t="s">
        <v>18882</v>
      </c>
      <c r="C1738" s="61" t="s">
        <v>17798</v>
      </c>
      <c r="D1738" s="61" t="s">
        <v>17483</v>
      </c>
      <c r="E1738" s="61" t="s">
        <v>8855</v>
      </c>
      <c r="F1738" s="61"/>
      <c r="G1738" s="5"/>
      <c r="H1738" s="5"/>
      <c r="I1738" s="5"/>
      <c r="J1738" s="5"/>
    </row>
    <row r="1739" spans="1:10" ht="14.1" customHeight="1" thickBot="1" x14ac:dyDescent="0.25">
      <c r="A1739" s="78" t="s">
        <v>14829</v>
      </c>
      <c r="B1739" s="62" t="s">
        <v>8529</v>
      </c>
      <c r="C1739" s="71">
        <v>45017</v>
      </c>
      <c r="D1739" s="78" t="s">
        <v>9386</v>
      </c>
      <c r="E1739" s="62" t="s">
        <v>13094</v>
      </c>
      <c r="F1739" s="61" t="s">
        <v>3080</v>
      </c>
      <c r="G1739" s="5"/>
      <c r="H1739" s="5"/>
      <c r="I1739" s="5"/>
      <c r="J1739" s="5"/>
    </row>
    <row r="1740" spans="1:10" ht="14.1" customHeight="1" thickBot="1" x14ac:dyDescent="0.25">
      <c r="A1740" s="79"/>
      <c r="B1740" s="62" t="s">
        <v>1786</v>
      </c>
      <c r="C1740" s="60">
        <f>IF(C1739="","",IF(AND(MONTH(C1739)&gt;=1,MONTH(C1739)&lt;=3),1,IF(AND(MONTH(C1739)&gt;=4,MONTH(C1739)&lt;=6),2,IF(AND(MONTH(C1739)&gt;=7,MONTH(C1739)&lt;=9),3,4))))</f>
        <v>2</v>
      </c>
      <c r="D1740" s="79"/>
      <c r="E1740" s="62" t="s">
        <v>2417</v>
      </c>
      <c r="F1740" s="61" t="s">
        <v>11113</v>
      </c>
      <c r="G1740" s="5"/>
      <c r="H1740" s="5"/>
      <c r="I1740" s="5"/>
      <c r="J1740" s="5"/>
    </row>
    <row r="1741" spans="1:10" ht="14.1" customHeight="1" thickBot="1" x14ac:dyDescent="0.25">
      <c r="A1741" s="79"/>
      <c r="B1741" s="62" t="s">
        <v>12943</v>
      </c>
      <c r="C1741" s="71">
        <v>45107</v>
      </c>
      <c r="D1741" s="79"/>
      <c r="E1741" s="62" t="s">
        <v>3073</v>
      </c>
      <c r="F1741" s="61" t="s">
        <v>11113</v>
      </c>
      <c r="G1741" s="5"/>
      <c r="H1741" s="5"/>
      <c r="I1741" s="5"/>
      <c r="J1741" s="5"/>
    </row>
    <row r="1742" spans="1:10" ht="14.1" customHeight="1" thickBot="1" x14ac:dyDescent="0.25">
      <c r="A1742" s="79"/>
      <c r="B1742" s="62" t="s">
        <v>1786</v>
      </c>
      <c r="C1742" s="60">
        <f>IF(C1741="","",IF(AND(MONTH(C1741)&gt;=1,MONTH(C1741)&lt;=3),1,IF(AND(MONTH(C1741)&gt;=4,MONTH(C1741)&lt;=6),2,IF(AND(MONTH(C1741)&gt;=7,MONTH(C1741)&lt;=9),3,4))))</f>
        <v>2</v>
      </c>
      <c r="D1742" s="79"/>
      <c r="E1742" s="62" t="s">
        <v>13193</v>
      </c>
      <c r="F1742" s="61" t="s">
        <v>11113</v>
      </c>
      <c r="G1742" s="5"/>
      <c r="H1742" s="5"/>
      <c r="I1742" s="5"/>
      <c r="J1742" s="5"/>
    </row>
    <row r="1743" spans="1:10" ht="14.1" customHeight="1" thickBot="1" x14ac:dyDescent="0.25">
      <c r="A1743" s="5"/>
      <c r="B1743" s="5"/>
      <c r="C1743" s="5"/>
      <c r="D1743" s="5"/>
      <c r="E1743" s="5"/>
      <c r="F1743" s="5"/>
      <c r="G1743" s="5"/>
      <c r="H1743" s="5"/>
      <c r="I1743" s="5"/>
      <c r="J1743" s="5"/>
    </row>
    <row r="1744" spans="1:10" ht="14.1" customHeight="1" thickBot="1" x14ac:dyDescent="0.25">
      <c r="A1744" s="67" t="s">
        <v>15736</v>
      </c>
      <c r="B1744" s="67" t="s">
        <v>16147</v>
      </c>
      <c r="C1744" s="67" t="s">
        <v>15642</v>
      </c>
      <c r="D1744" s="67" t="s">
        <v>15252</v>
      </c>
      <c r="E1744" s="67" t="s">
        <v>6933</v>
      </c>
      <c r="F1744" s="67" t="s">
        <v>15281</v>
      </c>
      <c r="G1744" s="5"/>
      <c r="H1744" s="5"/>
      <c r="I1744" s="5"/>
      <c r="J1744" s="5"/>
    </row>
    <row r="1745" spans="1:10" ht="14.1" customHeight="1" x14ac:dyDescent="0.2">
      <c r="A1745" s="73">
        <v>53102516</v>
      </c>
      <c r="B1745" s="64" t="str">
        <f ca="1">IFERROR(INDEX(UNSPSCDes,MATCH(INDIRECT(ADDRESS(ROW(),COLUMN()-1,4)),UNSPSCCode,0)),"")</f>
        <v>Gorras</v>
      </c>
      <c r="C1745" s="63" t="s">
        <v>1449</v>
      </c>
      <c r="D1745" s="63">
        <v>3</v>
      </c>
      <c r="E1745" s="66">
        <v>1000</v>
      </c>
      <c r="F1745" s="65">
        <f ca="1">INDIRECT(ADDRESS(ROW(),COLUMN()-2,4))*INDIRECT(ADDRESS(ROW(),COLUMN()-1,4))</f>
        <v>3000</v>
      </c>
      <c r="G1745" s="5"/>
      <c r="H1745" s="5"/>
      <c r="I1745" s="5"/>
      <c r="J1745" s="5"/>
    </row>
    <row r="1746" spans="1:10" ht="13.5" customHeight="1" x14ac:dyDescent="0.2">
      <c r="A1746" s="73">
        <v>53103001</v>
      </c>
      <c r="B1746" s="64" t="str">
        <f ca="1">IFERROR(INDEX(UNSPSCDes,MATCH(INDIRECT(ADDRESS(ROW(),COLUMN()-1,4)),UNSPSCCode,0)),"")</f>
        <v>Camisetas (t-shirts) para hombre</v>
      </c>
      <c r="C1746" s="63" t="s">
        <v>1449</v>
      </c>
      <c r="D1746" s="63">
        <v>3</v>
      </c>
      <c r="E1746" s="66">
        <v>1000</v>
      </c>
      <c r="F1746" s="65">
        <f ca="1">INDIRECT(ADDRESS(ROW(),COLUMN()-2,4))*INDIRECT(ADDRESS(ROW(),COLUMN()-1,4))</f>
        <v>3000</v>
      </c>
      <c r="G1746" s="5"/>
      <c r="H1746" s="5"/>
      <c r="I1746" s="5"/>
      <c r="J1746" s="5"/>
    </row>
    <row r="1747" spans="1:10" ht="14.1" customHeight="1" x14ac:dyDescent="0.2">
      <c r="A1747" s="5"/>
      <c r="B1747" s="5"/>
      <c r="C1747" s="5"/>
      <c r="D1747" s="5"/>
      <c r="E1747" s="68" t="s">
        <v>12551</v>
      </c>
      <c r="F1747" s="69">
        <f ca="1">SUM(Table3102[MONTO TOTAL ESTIMADO])</f>
        <v>6000</v>
      </c>
      <c r="G1747" s="5"/>
      <c r="H1747" s="5" t="str">
        <f>C1738</f>
        <v>Bienes</v>
      </c>
      <c r="I1747" s="5" t="str">
        <f>E1738</f>
        <v>Sí</v>
      </c>
      <c r="J1747" s="5" t="str">
        <f>D1738</f>
        <v>Compras Menores</v>
      </c>
    </row>
    <row r="1748" spans="1:10" ht="14.1" customHeight="1" thickBot="1" x14ac:dyDescent="0.3"/>
    <row r="1749" spans="1:10" ht="33.75" customHeight="1" thickBot="1" x14ac:dyDescent="0.25">
      <c r="A1749" s="59" t="s">
        <v>16383</v>
      </c>
      <c r="B1749" s="59" t="s">
        <v>161</v>
      </c>
      <c r="C1749" s="59" t="s">
        <v>11725</v>
      </c>
      <c r="D1749" s="59" t="s">
        <v>14379</v>
      </c>
      <c r="E1749" s="59" t="s">
        <v>10963</v>
      </c>
      <c r="F1749" s="59" t="s">
        <v>11096</v>
      </c>
      <c r="G1749" s="5"/>
      <c r="H1749" s="5"/>
      <c r="I1749" s="5"/>
      <c r="J1749" s="5"/>
    </row>
    <row r="1750" spans="1:10" ht="13.5" customHeight="1" thickBot="1" x14ac:dyDescent="0.25">
      <c r="A1750" s="61" t="s">
        <v>18881</v>
      </c>
      <c r="B1750" s="61" t="s">
        <v>18882</v>
      </c>
      <c r="C1750" s="61" t="s">
        <v>17798</v>
      </c>
      <c r="D1750" s="61" t="s">
        <v>17483</v>
      </c>
      <c r="E1750" s="61" t="s">
        <v>8855</v>
      </c>
      <c r="F1750" s="61"/>
      <c r="G1750" s="5"/>
      <c r="H1750" s="5"/>
      <c r="I1750" s="5"/>
      <c r="J1750" s="5"/>
    </row>
    <row r="1751" spans="1:10" ht="14.1" customHeight="1" thickBot="1" x14ac:dyDescent="0.25">
      <c r="A1751" s="78" t="s">
        <v>14829</v>
      </c>
      <c r="B1751" s="62" t="s">
        <v>8529</v>
      </c>
      <c r="C1751" s="71">
        <v>45108</v>
      </c>
      <c r="D1751" s="78" t="s">
        <v>9386</v>
      </c>
      <c r="E1751" s="62" t="s">
        <v>13094</v>
      </c>
      <c r="F1751" s="61" t="s">
        <v>3080</v>
      </c>
      <c r="G1751" s="5"/>
      <c r="H1751" s="5"/>
      <c r="I1751" s="5"/>
      <c r="J1751" s="5"/>
    </row>
    <row r="1752" spans="1:10" ht="14.1" customHeight="1" thickBot="1" x14ac:dyDescent="0.25">
      <c r="A1752" s="79"/>
      <c r="B1752" s="62" t="s">
        <v>1786</v>
      </c>
      <c r="C1752" s="60">
        <f>IF(C1751="","",IF(AND(MONTH(C1751)&gt;=1,MONTH(C1751)&lt;=3),1,IF(AND(MONTH(C1751)&gt;=4,MONTH(C1751)&lt;=6),2,IF(AND(MONTH(C1751)&gt;=7,MONTH(C1751)&lt;=9),3,4))))</f>
        <v>3</v>
      </c>
      <c r="D1752" s="79"/>
      <c r="E1752" s="62" t="s">
        <v>2417</v>
      </c>
      <c r="F1752" s="61" t="s">
        <v>11113</v>
      </c>
      <c r="G1752" s="5"/>
      <c r="H1752" s="5"/>
      <c r="I1752" s="5"/>
      <c r="J1752" s="5"/>
    </row>
    <row r="1753" spans="1:10" ht="14.1" customHeight="1" thickBot="1" x14ac:dyDescent="0.25">
      <c r="A1753" s="79"/>
      <c r="B1753" s="62" t="s">
        <v>12943</v>
      </c>
      <c r="C1753" s="71">
        <v>45199</v>
      </c>
      <c r="D1753" s="79"/>
      <c r="E1753" s="62" t="s">
        <v>3073</v>
      </c>
      <c r="F1753" s="61" t="s">
        <v>11113</v>
      </c>
      <c r="G1753" s="5"/>
      <c r="H1753" s="5"/>
      <c r="I1753" s="5"/>
      <c r="J1753" s="5"/>
    </row>
    <row r="1754" spans="1:10" ht="14.1" customHeight="1" thickBot="1" x14ac:dyDescent="0.25">
      <c r="A1754" s="79"/>
      <c r="B1754" s="62" t="s">
        <v>1786</v>
      </c>
      <c r="C1754" s="60">
        <f>IF(C1753="","",IF(AND(MONTH(C1753)&gt;=1,MONTH(C1753)&lt;=3),1,IF(AND(MONTH(C1753)&gt;=4,MONTH(C1753)&lt;=6),2,IF(AND(MONTH(C1753)&gt;=7,MONTH(C1753)&lt;=9),3,4))))</f>
        <v>3</v>
      </c>
      <c r="D1754" s="79"/>
      <c r="E1754" s="62" t="s">
        <v>13193</v>
      </c>
      <c r="F1754" s="61" t="s">
        <v>11113</v>
      </c>
      <c r="G1754" s="5"/>
      <c r="H1754" s="5"/>
      <c r="I1754" s="5"/>
      <c r="J1754" s="5"/>
    </row>
    <row r="1755" spans="1:10" ht="14.1" customHeight="1" thickBot="1" x14ac:dyDescent="0.25">
      <c r="A1755" s="5"/>
      <c r="B1755" s="5"/>
      <c r="C1755" s="5"/>
      <c r="D1755" s="5"/>
      <c r="E1755" s="5"/>
      <c r="F1755" s="5"/>
      <c r="G1755" s="5"/>
      <c r="H1755" s="5"/>
      <c r="I1755" s="5"/>
      <c r="J1755" s="5"/>
    </row>
    <row r="1756" spans="1:10" ht="14.1" customHeight="1" thickBot="1" x14ac:dyDescent="0.25">
      <c r="A1756" s="67" t="s">
        <v>15736</v>
      </c>
      <c r="B1756" s="67" t="s">
        <v>16147</v>
      </c>
      <c r="C1756" s="67" t="s">
        <v>15642</v>
      </c>
      <c r="D1756" s="67" t="s">
        <v>15252</v>
      </c>
      <c r="E1756" s="67" t="s">
        <v>6933</v>
      </c>
      <c r="F1756" s="67" t="s">
        <v>15281</v>
      </c>
      <c r="G1756" s="5"/>
      <c r="H1756" s="5"/>
      <c r="I1756" s="5"/>
      <c r="J1756" s="5"/>
    </row>
    <row r="1757" spans="1:10" ht="14.1" customHeight="1" x14ac:dyDescent="0.2">
      <c r="A1757" s="73">
        <v>53102516</v>
      </c>
      <c r="B1757" s="64" t="str">
        <f ca="1">IFERROR(INDEX(UNSPSCDes,MATCH(INDIRECT(ADDRESS(ROW(),COLUMN()-1,4)),UNSPSCCode,0)),"")</f>
        <v>Gorras</v>
      </c>
      <c r="C1757" s="63" t="s">
        <v>1449</v>
      </c>
      <c r="D1757" s="63">
        <v>163</v>
      </c>
      <c r="E1757" s="66">
        <v>1000</v>
      </c>
      <c r="F1757" s="65">
        <f ca="1">INDIRECT(ADDRESS(ROW(),COLUMN()-2,4))*INDIRECT(ADDRESS(ROW(),COLUMN()-1,4))</f>
        <v>163000</v>
      </c>
      <c r="G1757" s="5"/>
      <c r="H1757" s="5"/>
      <c r="I1757" s="5"/>
      <c r="J1757" s="5"/>
    </row>
    <row r="1758" spans="1:10" ht="13.5" customHeight="1" x14ac:dyDescent="0.2">
      <c r="A1758" s="73">
        <v>53101602</v>
      </c>
      <c r="B1758" s="64" t="str">
        <f ca="1">IFERROR(INDEX(UNSPSCDes,MATCH(INDIRECT(ADDRESS(ROW(),COLUMN()-1,4)),UNSPSCCode,0)),"")</f>
        <v>Camisas para hombre</v>
      </c>
      <c r="C1758" s="63" t="s">
        <v>1449</v>
      </c>
      <c r="D1758" s="63">
        <v>24</v>
      </c>
      <c r="E1758" s="66">
        <v>3000</v>
      </c>
      <c r="F1758" s="65">
        <f ca="1">INDIRECT(ADDRESS(ROW(),COLUMN()-2,4))*INDIRECT(ADDRESS(ROW(),COLUMN()-1,4))</f>
        <v>72000</v>
      </c>
      <c r="G1758" s="5"/>
      <c r="H1758" s="5"/>
      <c r="I1758" s="5"/>
      <c r="J1758" s="5"/>
    </row>
    <row r="1759" spans="1:10" ht="13.5" customHeight="1" x14ac:dyDescent="0.2">
      <c r="A1759" s="73">
        <v>53103001</v>
      </c>
      <c r="B1759" s="64" t="str">
        <f ca="1">IFERROR(INDEX(UNSPSCDes,MATCH(INDIRECT(ADDRESS(ROW(),COLUMN()-1,4)),UNSPSCCode,0)),"")</f>
        <v>Camisetas (t-shirts) para hombre</v>
      </c>
      <c r="C1759" s="63" t="s">
        <v>1449</v>
      </c>
      <c r="D1759" s="63">
        <v>173</v>
      </c>
      <c r="E1759" s="66">
        <v>1000</v>
      </c>
      <c r="F1759" s="65">
        <f ca="1">INDIRECT(ADDRESS(ROW(),COLUMN()-2,4))*INDIRECT(ADDRESS(ROW(),COLUMN()-1,4))</f>
        <v>173000</v>
      </c>
      <c r="G1759" s="5"/>
      <c r="H1759" s="5"/>
      <c r="I1759" s="5"/>
      <c r="J1759" s="5"/>
    </row>
    <row r="1760" spans="1:10" ht="13.5" customHeight="1" x14ac:dyDescent="0.2">
      <c r="A1760" s="73">
        <v>53101604</v>
      </c>
      <c r="B1760" s="64" t="str">
        <f ca="1">IFERROR(INDEX(UNSPSCDes,MATCH(INDIRECT(ADDRESS(ROW(),COLUMN()-1,4)),UNSPSCCode,0)),"")</f>
        <v>Camisas o blusas para mujer</v>
      </c>
      <c r="C1760" s="63" t="s">
        <v>1449</v>
      </c>
      <c r="D1760" s="63">
        <v>28</v>
      </c>
      <c r="E1760" s="66">
        <v>3000</v>
      </c>
      <c r="F1760" s="65">
        <f ca="1">INDIRECT(ADDRESS(ROW(),COLUMN()-2,4))*INDIRECT(ADDRESS(ROW(),COLUMN()-1,4))</f>
        <v>84000</v>
      </c>
      <c r="G1760" s="5"/>
      <c r="H1760" s="5"/>
      <c r="I1760" s="5"/>
      <c r="J1760" s="5"/>
    </row>
    <row r="1761" spans="1:10" ht="14.1" customHeight="1" x14ac:dyDescent="0.2">
      <c r="A1761" s="5"/>
      <c r="B1761" s="5"/>
      <c r="C1761" s="5"/>
      <c r="D1761" s="5"/>
      <c r="E1761" s="68" t="s">
        <v>12551</v>
      </c>
      <c r="F1761" s="69">
        <f ca="1">SUM(Table3103[MONTO TOTAL ESTIMADO])</f>
        <v>492000</v>
      </c>
      <c r="G1761" s="5"/>
      <c r="H1761" s="5" t="str">
        <f>C1750</f>
        <v>Bienes</v>
      </c>
      <c r="I1761" s="5" t="str">
        <f>E1750</f>
        <v>Sí</v>
      </c>
      <c r="J1761" s="5" t="str">
        <f>D1750</f>
        <v>Compras Menores</v>
      </c>
    </row>
    <row r="1762" spans="1:10" ht="14.1" customHeight="1" thickBot="1" x14ac:dyDescent="0.3"/>
    <row r="1763" spans="1:10" ht="33.75" customHeight="1" thickBot="1" x14ac:dyDescent="0.25">
      <c r="A1763" s="59" t="s">
        <v>16383</v>
      </c>
      <c r="B1763" s="59" t="s">
        <v>161</v>
      </c>
      <c r="C1763" s="59" t="s">
        <v>11725</v>
      </c>
      <c r="D1763" s="59" t="s">
        <v>14379</v>
      </c>
      <c r="E1763" s="59" t="s">
        <v>10963</v>
      </c>
      <c r="F1763" s="59" t="s">
        <v>11096</v>
      </c>
      <c r="G1763" s="5"/>
      <c r="H1763" s="5"/>
      <c r="I1763" s="5"/>
      <c r="J1763" s="5"/>
    </row>
    <row r="1764" spans="1:10" ht="13.5" customHeight="1" thickBot="1" x14ac:dyDescent="0.25">
      <c r="A1764" s="61" t="s">
        <v>18881</v>
      </c>
      <c r="B1764" s="61" t="s">
        <v>18882</v>
      </c>
      <c r="C1764" s="61" t="s">
        <v>17798</v>
      </c>
      <c r="D1764" s="61" t="s">
        <v>17483</v>
      </c>
      <c r="E1764" s="61" t="s">
        <v>8855</v>
      </c>
      <c r="F1764" s="61"/>
      <c r="G1764" s="5"/>
      <c r="H1764" s="5"/>
      <c r="I1764" s="5"/>
      <c r="J1764" s="5"/>
    </row>
    <row r="1765" spans="1:10" ht="14.1" customHeight="1" thickBot="1" x14ac:dyDescent="0.25">
      <c r="A1765" s="78" t="s">
        <v>14829</v>
      </c>
      <c r="B1765" s="62" t="s">
        <v>8529</v>
      </c>
      <c r="C1765" s="71">
        <v>45200</v>
      </c>
      <c r="D1765" s="78" t="s">
        <v>9386</v>
      </c>
      <c r="E1765" s="62" t="s">
        <v>13094</v>
      </c>
      <c r="F1765" s="61" t="s">
        <v>3080</v>
      </c>
      <c r="G1765" s="5"/>
      <c r="H1765" s="5"/>
      <c r="I1765" s="5"/>
      <c r="J1765" s="5"/>
    </row>
    <row r="1766" spans="1:10" ht="14.1" customHeight="1" thickBot="1" x14ac:dyDescent="0.25">
      <c r="A1766" s="79"/>
      <c r="B1766" s="62" t="s">
        <v>1786</v>
      </c>
      <c r="C1766" s="60">
        <f>IF(C1765="","",IF(AND(MONTH(C1765)&gt;=1,MONTH(C1765)&lt;=3),1,IF(AND(MONTH(C1765)&gt;=4,MONTH(C1765)&lt;=6),2,IF(AND(MONTH(C1765)&gt;=7,MONTH(C1765)&lt;=9),3,4))))</f>
        <v>4</v>
      </c>
      <c r="D1766" s="79"/>
      <c r="E1766" s="62" t="s">
        <v>2417</v>
      </c>
      <c r="F1766" s="61" t="s">
        <v>11113</v>
      </c>
      <c r="G1766" s="5"/>
      <c r="H1766" s="5"/>
      <c r="I1766" s="5"/>
      <c r="J1766" s="5"/>
    </row>
    <row r="1767" spans="1:10" ht="14.1" customHeight="1" thickBot="1" x14ac:dyDescent="0.25">
      <c r="A1767" s="79"/>
      <c r="B1767" s="62" t="s">
        <v>12943</v>
      </c>
      <c r="C1767" s="71">
        <v>45291</v>
      </c>
      <c r="D1767" s="79"/>
      <c r="E1767" s="62" t="s">
        <v>3073</v>
      </c>
      <c r="F1767" s="61" t="s">
        <v>11113</v>
      </c>
      <c r="G1767" s="5"/>
      <c r="H1767" s="5"/>
      <c r="I1767" s="5"/>
      <c r="J1767" s="5"/>
    </row>
    <row r="1768" spans="1:10" ht="14.1" customHeight="1" thickBot="1" x14ac:dyDescent="0.25">
      <c r="A1768" s="79"/>
      <c r="B1768" s="62" t="s">
        <v>1786</v>
      </c>
      <c r="C1768" s="60">
        <f>IF(C1767="","",IF(AND(MONTH(C1767)&gt;=1,MONTH(C1767)&lt;=3),1,IF(AND(MONTH(C1767)&gt;=4,MONTH(C1767)&lt;=6),2,IF(AND(MONTH(C1767)&gt;=7,MONTH(C1767)&lt;=9),3,4))))</f>
        <v>4</v>
      </c>
      <c r="D1768" s="79"/>
      <c r="E1768" s="62" t="s">
        <v>13193</v>
      </c>
      <c r="F1768" s="61" t="s">
        <v>11113</v>
      </c>
      <c r="G1768" s="5"/>
      <c r="H1768" s="5"/>
      <c r="I1768" s="5"/>
      <c r="J1768" s="5"/>
    </row>
    <row r="1769" spans="1:10" ht="14.1" customHeight="1" thickBot="1" x14ac:dyDescent="0.25">
      <c r="A1769" s="5"/>
      <c r="B1769" s="5"/>
      <c r="C1769" s="5"/>
      <c r="D1769" s="5"/>
      <c r="E1769" s="5"/>
      <c r="F1769" s="5"/>
      <c r="G1769" s="5"/>
      <c r="H1769" s="5"/>
      <c r="I1769" s="5"/>
      <c r="J1769" s="5"/>
    </row>
    <row r="1770" spans="1:10" ht="14.1" customHeight="1" thickBot="1" x14ac:dyDescent="0.25">
      <c r="A1770" s="67" t="s">
        <v>15736</v>
      </c>
      <c r="B1770" s="67" t="s">
        <v>16147</v>
      </c>
      <c r="C1770" s="67" t="s">
        <v>15642</v>
      </c>
      <c r="D1770" s="67" t="s">
        <v>15252</v>
      </c>
      <c r="E1770" s="67" t="s">
        <v>6933</v>
      </c>
      <c r="F1770" s="67" t="s">
        <v>15281</v>
      </c>
      <c r="G1770" s="5"/>
      <c r="H1770" s="5"/>
      <c r="I1770" s="5"/>
      <c r="J1770" s="5"/>
    </row>
    <row r="1771" spans="1:10" ht="14.1" customHeight="1" x14ac:dyDescent="0.2">
      <c r="A1771" s="73">
        <v>53102516</v>
      </c>
      <c r="B1771" s="64" t="str">
        <f ca="1">IFERROR(INDEX(UNSPSCDes,MATCH(INDIRECT(ADDRESS(ROW(),COLUMN()-1,4)),UNSPSCCode,0)),"")</f>
        <v>Gorras</v>
      </c>
      <c r="C1771" s="63" t="s">
        <v>1449</v>
      </c>
      <c r="D1771" s="63">
        <v>15</v>
      </c>
      <c r="E1771" s="66">
        <v>1000</v>
      </c>
      <c r="F1771" s="65">
        <f ca="1">INDIRECT(ADDRESS(ROW(),COLUMN()-2,4))*INDIRECT(ADDRESS(ROW(),COLUMN()-1,4))</f>
        <v>15000</v>
      </c>
      <c r="G1771" s="5"/>
      <c r="H1771" s="5"/>
      <c r="I1771" s="5"/>
      <c r="J1771" s="5"/>
    </row>
    <row r="1772" spans="1:10" ht="13.5" customHeight="1" x14ac:dyDescent="0.2">
      <c r="A1772" s="73">
        <v>53101602</v>
      </c>
      <c r="B1772" s="64" t="str">
        <f ca="1">IFERROR(INDEX(UNSPSCDes,MATCH(INDIRECT(ADDRESS(ROW(),COLUMN()-1,4)),UNSPSCCode,0)),"")</f>
        <v>Camisas para hombre</v>
      </c>
      <c r="C1772" s="63" t="s">
        <v>1449</v>
      </c>
      <c r="D1772" s="63">
        <v>9</v>
      </c>
      <c r="E1772" s="66">
        <v>3000</v>
      </c>
      <c r="F1772" s="65">
        <f ca="1">INDIRECT(ADDRESS(ROW(),COLUMN()-2,4))*INDIRECT(ADDRESS(ROW(),COLUMN()-1,4))</f>
        <v>27000</v>
      </c>
      <c r="G1772" s="5"/>
      <c r="H1772" s="5"/>
      <c r="I1772" s="5"/>
      <c r="J1772" s="5"/>
    </row>
    <row r="1773" spans="1:10" ht="13.5" customHeight="1" x14ac:dyDescent="0.2">
      <c r="A1773" s="73">
        <v>53101604</v>
      </c>
      <c r="B1773" s="64" t="str">
        <f ca="1">IFERROR(INDEX(UNSPSCDes,MATCH(INDIRECT(ADDRESS(ROW(),COLUMN()-1,4)),UNSPSCCode,0)),"")</f>
        <v>Camisas o blusas para mujer</v>
      </c>
      <c r="C1773" s="63" t="s">
        <v>1449</v>
      </c>
      <c r="D1773" s="63">
        <v>3</v>
      </c>
      <c r="E1773" s="66">
        <v>3000</v>
      </c>
      <c r="F1773" s="65">
        <f ca="1">INDIRECT(ADDRESS(ROW(),COLUMN()-2,4))*INDIRECT(ADDRESS(ROW(),COLUMN()-1,4))</f>
        <v>9000</v>
      </c>
      <c r="G1773" s="5"/>
      <c r="H1773" s="5"/>
      <c r="I1773" s="5"/>
      <c r="J1773" s="5"/>
    </row>
    <row r="1774" spans="1:10" ht="13.5" customHeight="1" x14ac:dyDescent="0.2">
      <c r="A1774" s="73">
        <v>53103001</v>
      </c>
      <c r="B1774" s="64" t="str">
        <f ca="1">IFERROR(INDEX(UNSPSCDes,MATCH(INDIRECT(ADDRESS(ROW(),COLUMN()-1,4)),UNSPSCCode,0)),"")</f>
        <v>Camisetas (t-shirts) para hombre</v>
      </c>
      <c r="C1774" s="63" t="s">
        <v>1449</v>
      </c>
      <c r="D1774" s="63">
        <v>12</v>
      </c>
      <c r="E1774" s="66">
        <v>1000</v>
      </c>
      <c r="F1774" s="65">
        <f ca="1">INDIRECT(ADDRESS(ROW(),COLUMN()-2,4))*INDIRECT(ADDRESS(ROW(),COLUMN()-1,4))</f>
        <v>12000</v>
      </c>
      <c r="G1774" s="5"/>
      <c r="H1774" s="5"/>
      <c r="I1774" s="5"/>
      <c r="J1774" s="5"/>
    </row>
    <row r="1775" spans="1:10" ht="14.1" customHeight="1" x14ac:dyDescent="0.2">
      <c r="A1775" s="5"/>
      <c r="B1775" s="5"/>
      <c r="C1775" s="5"/>
      <c r="D1775" s="5"/>
      <c r="E1775" s="68" t="s">
        <v>12551</v>
      </c>
      <c r="F1775" s="69">
        <f ca="1">SUM(Table3104[MONTO TOTAL ESTIMADO])</f>
        <v>63000</v>
      </c>
      <c r="G1775" s="5"/>
      <c r="H1775" s="5" t="str">
        <f>C1764</f>
        <v>Bienes</v>
      </c>
      <c r="I1775" s="5" t="str">
        <f>E1764</f>
        <v>Sí</v>
      </c>
      <c r="J1775" s="5" t="str">
        <f>D1764</f>
        <v>Compras Menores</v>
      </c>
    </row>
    <row r="1776" spans="1:10" ht="14.1" customHeight="1" thickBot="1" x14ac:dyDescent="0.3"/>
    <row r="1777" spans="1:10" ht="33.75" customHeight="1" thickBot="1" x14ac:dyDescent="0.25">
      <c r="A1777" s="59" t="s">
        <v>16383</v>
      </c>
      <c r="B1777" s="59" t="s">
        <v>161</v>
      </c>
      <c r="C1777" s="59" t="s">
        <v>11725</v>
      </c>
      <c r="D1777" s="59" t="s">
        <v>14379</v>
      </c>
      <c r="E1777" s="59" t="s">
        <v>10963</v>
      </c>
      <c r="F1777" s="59" t="s">
        <v>11096</v>
      </c>
      <c r="G1777" s="5"/>
      <c r="H1777" s="5"/>
      <c r="I1777" s="5"/>
      <c r="J1777" s="5"/>
    </row>
    <row r="1778" spans="1:10" ht="13.5" customHeight="1" thickBot="1" x14ac:dyDescent="0.25">
      <c r="A1778" s="61" t="s">
        <v>18883</v>
      </c>
      <c r="B1778" s="61" t="s">
        <v>18883</v>
      </c>
      <c r="C1778" s="61" t="s">
        <v>17798</v>
      </c>
      <c r="D1778" s="61" t="s">
        <v>17483</v>
      </c>
      <c r="E1778" s="61" t="s">
        <v>17854</v>
      </c>
      <c r="F1778" s="61"/>
      <c r="G1778" s="5"/>
      <c r="H1778" s="5"/>
      <c r="I1778" s="5"/>
      <c r="J1778" s="5"/>
    </row>
    <row r="1779" spans="1:10" ht="14.1" customHeight="1" thickBot="1" x14ac:dyDescent="0.25">
      <c r="A1779" s="78" t="s">
        <v>14829</v>
      </c>
      <c r="B1779" s="62" t="s">
        <v>8529</v>
      </c>
      <c r="C1779" s="71">
        <v>44927</v>
      </c>
      <c r="D1779" s="78" t="s">
        <v>9386</v>
      </c>
      <c r="E1779" s="62" t="s">
        <v>13094</v>
      </c>
      <c r="F1779" s="61" t="s">
        <v>3080</v>
      </c>
      <c r="G1779" s="5"/>
      <c r="H1779" s="5"/>
      <c r="I1779" s="5"/>
      <c r="J1779" s="5"/>
    </row>
    <row r="1780" spans="1:10" ht="14.1" customHeight="1" thickBot="1" x14ac:dyDescent="0.25">
      <c r="A1780" s="79"/>
      <c r="B1780" s="62" t="s">
        <v>1786</v>
      </c>
      <c r="C1780" s="60">
        <f>IF(C1779="","",IF(AND(MONTH(C1779)&gt;=1,MONTH(C1779)&lt;=3),1,IF(AND(MONTH(C1779)&gt;=4,MONTH(C1779)&lt;=6),2,IF(AND(MONTH(C1779)&gt;=7,MONTH(C1779)&lt;=9),3,4))))</f>
        <v>1</v>
      </c>
      <c r="D1780" s="79"/>
      <c r="E1780" s="62" t="s">
        <v>2417</v>
      </c>
      <c r="F1780" s="61" t="s">
        <v>11113</v>
      </c>
      <c r="G1780" s="5"/>
      <c r="H1780" s="5"/>
      <c r="I1780" s="5"/>
      <c r="J1780" s="5"/>
    </row>
    <row r="1781" spans="1:10" ht="14.1" customHeight="1" thickBot="1" x14ac:dyDescent="0.25">
      <c r="A1781" s="79"/>
      <c r="B1781" s="62" t="s">
        <v>12943</v>
      </c>
      <c r="C1781" s="71">
        <v>45016</v>
      </c>
      <c r="D1781" s="79"/>
      <c r="E1781" s="62" t="s">
        <v>3073</v>
      </c>
      <c r="F1781" s="61" t="s">
        <v>11113</v>
      </c>
      <c r="G1781" s="5"/>
      <c r="H1781" s="5"/>
      <c r="I1781" s="5"/>
      <c r="J1781" s="5"/>
    </row>
    <row r="1782" spans="1:10" ht="14.1" customHeight="1" thickBot="1" x14ac:dyDescent="0.25">
      <c r="A1782" s="79"/>
      <c r="B1782" s="62" t="s">
        <v>1786</v>
      </c>
      <c r="C1782" s="60">
        <f>IF(C1781="","",IF(AND(MONTH(C1781)&gt;=1,MONTH(C1781)&lt;=3),1,IF(AND(MONTH(C1781)&gt;=4,MONTH(C1781)&lt;=6),2,IF(AND(MONTH(C1781)&gt;=7,MONTH(C1781)&lt;=9),3,4))))</f>
        <v>1</v>
      </c>
      <c r="D1782" s="79"/>
      <c r="E1782" s="62" t="s">
        <v>13193</v>
      </c>
      <c r="F1782" s="61" t="s">
        <v>11113</v>
      </c>
      <c r="G1782" s="5"/>
      <c r="H1782" s="5"/>
      <c r="I1782" s="5"/>
      <c r="J1782" s="5"/>
    </row>
    <row r="1783" spans="1:10" ht="14.1" customHeight="1" thickBot="1" x14ac:dyDescent="0.25">
      <c r="A1783" s="5"/>
      <c r="B1783" s="5"/>
      <c r="C1783" s="5"/>
      <c r="D1783" s="5"/>
      <c r="E1783" s="5"/>
      <c r="F1783" s="5"/>
      <c r="G1783" s="5"/>
      <c r="H1783" s="5"/>
      <c r="I1783" s="5"/>
      <c r="J1783" s="5"/>
    </row>
    <row r="1784" spans="1:10" ht="14.1" customHeight="1" thickBot="1" x14ac:dyDescent="0.25">
      <c r="A1784" s="67" t="s">
        <v>15736</v>
      </c>
      <c r="B1784" s="67" t="s">
        <v>16147</v>
      </c>
      <c r="C1784" s="67" t="s">
        <v>15642</v>
      </c>
      <c r="D1784" s="67" t="s">
        <v>15252</v>
      </c>
      <c r="E1784" s="67" t="s">
        <v>6933</v>
      </c>
      <c r="F1784" s="67" t="s">
        <v>15281</v>
      </c>
      <c r="G1784" s="5"/>
      <c r="H1784" s="5"/>
      <c r="I1784" s="5"/>
      <c r="J1784" s="5"/>
    </row>
    <row r="1785" spans="1:10" ht="14.1" customHeight="1" x14ac:dyDescent="0.2">
      <c r="A1785" s="73">
        <v>53111602</v>
      </c>
      <c r="B1785" s="64" t="str">
        <f ca="1">IFERROR(INDEX(UNSPSCDes,MATCH(INDIRECT(ADDRESS(ROW(),COLUMN()-1,4)),UNSPSCCode,0)),"")</f>
        <v>Zapatos para mujer</v>
      </c>
      <c r="C1785" s="63" t="s">
        <v>1449</v>
      </c>
      <c r="D1785" s="63">
        <v>40</v>
      </c>
      <c r="E1785" s="66">
        <v>3000</v>
      </c>
      <c r="F1785" s="65">
        <f ca="1">INDIRECT(ADDRESS(ROW(),COLUMN()-2,4))*INDIRECT(ADDRESS(ROW(),COLUMN()-1,4))</f>
        <v>120000</v>
      </c>
      <c r="G1785" s="5"/>
      <c r="H1785" s="5"/>
      <c r="I1785" s="5"/>
      <c r="J1785" s="5"/>
    </row>
    <row r="1786" spans="1:10" ht="13.5" customHeight="1" x14ac:dyDescent="0.2">
      <c r="A1786" s="73">
        <v>53111601</v>
      </c>
      <c r="B1786" s="64" t="str">
        <f ca="1">IFERROR(INDEX(UNSPSCDes,MATCH(INDIRECT(ADDRESS(ROW(),COLUMN()-1,4)),UNSPSCCode,0)),"")</f>
        <v>Zapatos para hombre</v>
      </c>
      <c r="C1786" s="63" t="s">
        <v>1449</v>
      </c>
      <c r="D1786" s="63">
        <v>45</v>
      </c>
      <c r="E1786" s="66">
        <v>3000</v>
      </c>
      <c r="F1786" s="65">
        <f ca="1">INDIRECT(ADDRESS(ROW(),COLUMN()-2,4))*INDIRECT(ADDRESS(ROW(),COLUMN()-1,4))</f>
        <v>135000</v>
      </c>
      <c r="G1786" s="5"/>
      <c r="H1786" s="5"/>
      <c r="I1786" s="5"/>
      <c r="J1786" s="5"/>
    </row>
    <row r="1787" spans="1:10" ht="13.5" customHeight="1" x14ac:dyDescent="0.2">
      <c r="A1787" s="73">
        <v>53111501</v>
      </c>
      <c r="B1787" s="64" t="str">
        <f ca="1">IFERROR(INDEX(UNSPSCDes,MATCH(INDIRECT(ADDRESS(ROW(),COLUMN()-1,4)),UNSPSCCode,0)),"")</f>
        <v>Botas para hombre</v>
      </c>
      <c r="C1787" s="63" t="s">
        <v>1449</v>
      </c>
      <c r="D1787" s="63">
        <v>14</v>
      </c>
      <c r="E1787" s="66">
        <v>2000</v>
      </c>
      <c r="F1787" s="65">
        <f ca="1">INDIRECT(ADDRESS(ROW(),COLUMN()-2,4))*INDIRECT(ADDRESS(ROW(),COLUMN()-1,4))</f>
        <v>28000</v>
      </c>
      <c r="G1787" s="5"/>
      <c r="H1787" s="5"/>
      <c r="I1787" s="5"/>
      <c r="J1787" s="5"/>
    </row>
    <row r="1788" spans="1:10" ht="14.1" customHeight="1" x14ac:dyDescent="0.2">
      <c r="A1788" s="5"/>
      <c r="B1788" s="5"/>
      <c r="C1788" s="5"/>
      <c r="D1788" s="5"/>
      <c r="E1788" s="68" t="s">
        <v>12551</v>
      </c>
      <c r="F1788" s="69">
        <f ca="1">SUM(Table3105[MONTO TOTAL ESTIMADO])</f>
        <v>283000</v>
      </c>
      <c r="G1788" s="5"/>
      <c r="H1788" s="5" t="str">
        <f>C1778</f>
        <v>Bienes</v>
      </c>
      <c r="I1788" s="5" t="str">
        <f>E1778</f>
        <v>No</v>
      </c>
      <c r="J1788" s="5" t="str">
        <f>D1778</f>
        <v>Compras Menores</v>
      </c>
    </row>
    <row r="1789" spans="1:10" ht="14.1" customHeight="1" thickBot="1" x14ac:dyDescent="0.3"/>
    <row r="1790" spans="1:10" ht="33.75" customHeight="1" thickBot="1" x14ac:dyDescent="0.25">
      <c r="A1790" s="59" t="s">
        <v>16383</v>
      </c>
      <c r="B1790" s="59" t="s">
        <v>161</v>
      </c>
      <c r="C1790" s="59" t="s">
        <v>11725</v>
      </c>
      <c r="D1790" s="59" t="s">
        <v>14379</v>
      </c>
      <c r="E1790" s="59" t="s">
        <v>10963</v>
      </c>
      <c r="F1790" s="59" t="s">
        <v>11096</v>
      </c>
      <c r="G1790" s="5"/>
      <c r="H1790" s="5"/>
      <c r="I1790" s="5"/>
      <c r="J1790" s="5"/>
    </row>
    <row r="1791" spans="1:10" ht="13.5" customHeight="1" thickBot="1" x14ac:dyDescent="0.25">
      <c r="A1791" s="61" t="s">
        <v>18883</v>
      </c>
      <c r="B1791" s="61" t="s">
        <v>18883</v>
      </c>
      <c r="C1791" s="61" t="s">
        <v>17798</v>
      </c>
      <c r="D1791" s="61" t="s">
        <v>17483</v>
      </c>
      <c r="E1791" s="61" t="s">
        <v>17854</v>
      </c>
      <c r="F1791" s="61"/>
      <c r="G1791" s="5"/>
      <c r="H1791" s="5"/>
      <c r="I1791" s="5"/>
      <c r="J1791" s="5"/>
    </row>
    <row r="1792" spans="1:10" ht="14.1" customHeight="1" thickBot="1" x14ac:dyDescent="0.25">
      <c r="A1792" s="78" t="s">
        <v>14829</v>
      </c>
      <c r="B1792" s="62" t="s">
        <v>8529</v>
      </c>
      <c r="C1792" s="71">
        <v>45108</v>
      </c>
      <c r="D1792" s="78" t="s">
        <v>9386</v>
      </c>
      <c r="E1792" s="62" t="s">
        <v>13094</v>
      </c>
      <c r="F1792" s="61" t="s">
        <v>3080</v>
      </c>
      <c r="G1792" s="5"/>
      <c r="H1792" s="5"/>
      <c r="I1792" s="5"/>
      <c r="J1792" s="5"/>
    </row>
    <row r="1793" spans="1:10" ht="14.1" customHeight="1" thickBot="1" x14ac:dyDescent="0.25">
      <c r="A1793" s="79"/>
      <c r="B1793" s="62" t="s">
        <v>1786</v>
      </c>
      <c r="C1793" s="60">
        <f>IF(C1792="","",IF(AND(MONTH(C1792)&gt;=1,MONTH(C1792)&lt;=3),1,IF(AND(MONTH(C1792)&gt;=4,MONTH(C1792)&lt;=6),2,IF(AND(MONTH(C1792)&gt;=7,MONTH(C1792)&lt;=9),3,4))))</f>
        <v>3</v>
      </c>
      <c r="D1793" s="79"/>
      <c r="E1793" s="62" t="s">
        <v>2417</v>
      </c>
      <c r="F1793" s="61" t="s">
        <v>11113</v>
      </c>
      <c r="G1793" s="5"/>
      <c r="H1793" s="5"/>
      <c r="I1793" s="5"/>
      <c r="J1793" s="5"/>
    </row>
    <row r="1794" spans="1:10" ht="14.1" customHeight="1" thickBot="1" x14ac:dyDescent="0.25">
      <c r="A1794" s="79"/>
      <c r="B1794" s="62" t="s">
        <v>12943</v>
      </c>
      <c r="C1794" s="71">
        <v>45199</v>
      </c>
      <c r="D1794" s="79"/>
      <c r="E1794" s="62" t="s">
        <v>3073</v>
      </c>
      <c r="F1794" s="61" t="s">
        <v>11113</v>
      </c>
      <c r="G1794" s="5"/>
      <c r="H1794" s="5"/>
      <c r="I1794" s="5"/>
      <c r="J1794" s="5"/>
    </row>
    <row r="1795" spans="1:10" ht="14.1" customHeight="1" thickBot="1" x14ac:dyDescent="0.25">
      <c r="A1795" s="79"/>
      <c r="B1795" s="62" t="s">
        <v>1786</v>
      </c>
      <c r="C1795" s="60">
        <f>IF(C1794="","",IF(AND(MONTH(C1794)&gt;=1,MONTH(C1794)&lt;=3),1,IF(AND(MONTH(C1794)&gt;=4,MONTH(C1794)&lt;=6),2,IF(AND(MONTH(C1794)&gt;=7,MONTH(C1794)&lt;=9),3,4))))</f>
        <v>3</v>
      </c>
      <c r="D1795" s="79"/>
      <c r="E1795" s="62" t="s">
        <v>13193</v>
      </c>
      <c r="F1795" s="61" t="s">
        <v>11113</v>
      </c>
      <c r="G1795" s="5"/>
      <c r="H1795" s="5"/>
      <c r="I1795" s="5"/>
      <c r="J1795" s="5"/>
    </row>
    <row r="1796" spans="1:10" ht="14.1" customHeight="1" thickBot="1" x14ac:dyDescent="0.25">
      <c r="A1796" s="5"/>
      <c r="B1796" s="5"/>
      <c r="C1796" s="5"/>
      <c r="D1796" s="5"/>
      <c r="E1796" s="5"/>
      <c r="F1796" s="5"/>
      <c r="G1796" s="5"/>
      <c r="H1796" s="5"/>
      <c r="I1796" s="5"/>
      <c r="J1796" s="5"/>
    </row>
    <row r="1797" spans="1:10" ht="14.1" customHeight="1" thickBot="1" x14ac:dyDescent="0.25">
      <c r="A1797" s="67" t="s">
        <v>15736</v>
      </c>
      <c r="B1797" s="67" t="s">
        <v>16147</v>
      </c>
      <c r="C1797" s="67" t="s">
        <v>15642</v>
      </c>
      <c r="D1797" s="67" t="s">
        <v>15252</v>
      </c>
      <c r="E1797" s="67" t="s">
        <v>6933</v>
      </c>
      <c r="F1797" s="67" t="s">
        <v>15281</v>
      </c>
      <c r="G1797" s="5"/>
      <c r="H1797" s="5"/>
      <c r="I1797" s="5"/>
      <c r="J1797" s="5"/>
    </row>
    <row r="1798" spans="1:10" ht="14.1" customHeight="1" x14ac:dyDescent="0.2">
      <c r="A1798" s="73">
        <v>53111602</v>
      </c>
      <c r="B1798" s="64" t="str">
        <f ca="1">IFERROR(INDEX(UNSPSCDes,MATCH(INDIRECT(ADDRESS(ROW(),COLUMN()-1,4)),UNSPSCCode,0)),"")</f>
        <v>Zapatos para mujer</v>
      </c>
      <c r="C1798" s="63" t="s">
        <v>1449</v>
      </c>
      <c r="D1798" s="63">
        <v>30</v>
      </c>
      <c r="E1798" s="66">
        <v>3000</v>
      </c>
      <c r="F1798" s="65">
        <f ca="1">INDIRECT(ADDRESS(ROW(),COLUMN()-2,4))*INDIRECT(ADDRESS(ROW(),COLUMN()-1,4))</f>
        <v>90000</v>
      </c>
      <c r="G1798" s="5"/>
      <c r="H1798" s="5"/>
      <c r="I1798" s="5"/>
      <c r="J1798" s="5"/>
    </row>
    <row r="1799" spans="1:10" ht="13.5" customHeight="1" x14ac:dyDescent="0.2">
      <c r="A1799" s="73">
        <v>53111601</v>
      </c>
      <c r="B1799" s="64" t="str">
        <f ca="1">IFERROR(INDEX(UNSPSCDes,MATCH(INDIRECT(ADDRESS(ROW(),COLUMN()-1,4)),UNSPSCCode,0)),"")</f>
        <v>Zapatos para hombre</v>
      </c>
      <c r="C1799" s="63" t="s">
        <v>1449</v>
      </c>
      <c r="D1799" s="63">
        <v>32</v>
      </c>
      <c r="E1799" s="66">
        <v>3000</v>
      </c>
      <c r="F1799" s="65">
        <f ca="1">INDIRECT(ADDRESS(ROW(),COLUMN()-2,4))*INDIRECT(ADDRESS(ROW(),COLUMN()-1,4))</f>
        <v>96000</v>
      </c>
      <c r="G1799" s="5"/>
      <c r="H1799" s="5"/>
      <c r="I1799" s="5"/>
      <c r="J1799" s="5"/>
    </row>
    <row r="1800" spans="1:10" ht="13.5" customHeight="1" x14ac:dyDescent="0.2">
      <c r="A1800" s="73">
        <v>53111501</v>
      </c>
      <c r="B1800" s="64" t="str">
        <f ca="1">IFERROR(INDEX(UNSPSCDes,MATCH(INDIRECT(ADDRESS(ROW(),COLUMN()-1,4)),UNSPSCCode,0)),"")</f>
        <v>Botas para hombre</v>
      </c>
      <c r="C1800" s="63" t="s">
        <v>1449</v>
      </c>
      <c r="D1800" s="63">
        <v>10</v>
      </c>
      <c r="E1800" s="66">
        <v>2000</v>
      </c>
      <c r="F1800" s="65">
        <f ca="1">INDIRECT(ADDRESS(ROW(),COLUMN()-2,4))*INDIRECT(ADDRESS(ROW(),COLUMN()-1,4))</f>
        <v>20000</v>
      </c>
      <c r="G1800" s="5"/>
      <c r="H1800" s="5"/>
      <c r="I1800" s="5"/>
      <c r="J1800" s="5"/>
    </row>
    <row r="1801" spans="1:10" ht="14.1" customHeight="1" x14ac:dyDescent="0.2">
      <c r="A1801" s="5"/>
      <c r="B1801" s="5"/>
      <c r="C1801" s="5"/>
      <c r="D1801" s="5"/>
      <c r="E1801" s="68" t="s">
        <v>12551</v>
      </c>
      <c r="F1801" s="69">
        <f ca="1">SUM(Table3106[MONTO TOTAL ESTIMADO])</f>
        <v>206000</v>
      </c>
      <c r="G1801" s="5"/>
      <c r="H1801" s="5" t="str">
        <f>C1791</f>
        <v>Bienes</v>
      </c>
      <c r="I1801" s="5" t="str">
        <f>E1791</f>
        <v>No</v>
      </c>
      <c r="J1801" s="5" t="str">
        <f>D1791</f>
        <v>Compras Menores</v>
      </c>
    </row>
    <row r="1802" spans="1:10" ht="14.1" customHeight="1" thickBot="1" x14ac:dyDescent="0.3"/>
    <row r="1803" spans="1:10" ht="33.75" customHeight="1" thickBot="1" x14ac:dyDescent="0.25">
      <c r="A1803" s="59" t="s">
        <v>16383</v>
      </c>
      <c r="B1803" s="59" t="s">
        <v>161</v>
      </c>
      <c r="C1803" s="59" t="s">
        <v>11725</v>
      </c>
      <c r="D1803" s="59" t="s">
        <v>14379</v>
      </c>
      <c r="E1803" s="59" t="s">
        <v>10963</v>
      </c>
      <c r="F1803" s="59" t="s">
        <v>11096</v>
      </c>
      <c r="G1803" s="5"/>
      <c r="H1803" s="5"/>
      <c r="I1803" s="5"/>
      <c r="J1803" s="5"/>
    </row>
    <row r="1804" spans="1:10" ht="13.5" customHeight="1" thickBot="1" x14ac:dyDescent="0.25">
      <c r="A1804" s="61" t="s">
        <v>18884</v>
      </c>
      <c r="B1804" s="61" t="s">
        <v>18884</v>
      </c>
      <c r="C1804" s="61" t="s">
        <v>17798</v>
      </c>
      <c r="D1804" s="61" t="s">
        <v>17483</v>
      </c>
      <c r="E1804" s="61" t="s">
        <v>8855</v>
      </c>
      <c r="F1804" s="61"/>
      <c r="G1804" s="5"/>
      <c r="H1804" s="5"/>
      <c r="I1804" s="5"/>
      <c r="J1804" s="5"/>
    </row>
    <row r="1805" spans="1:10" ht="14.1" customHeight="1" thickBot="1" x14ac:dyDescent="0.25">
      <c r="A1805" s="78" t="s">
        <v>14829</v>
      </c>
      <c r="B1805" s="62" t="s">
        <v>8529</v>
      </c>
      <c r="C1805" s="71">
        <v>44927</v>
      </c>
      <c r="D1805" s="78" t="s">
        <v>9386</v>
      </c>
      <c r="E1805" s="62" t="s">
        <v>13094</v>
      </c>
      <c r="F1805" s="61" t="s">
        <v>3080</v>
      </c>
      <c r="G1805" s="5"/>
      <c r="H1805" s="5"/>
      <c r="I1805" s="5"/>
      <c r="J1805" s="5"/>
    </row>
    <row r="1806" spans="1:10" ht="14.1" customHeight="1" thickBot="1" x14ac:dyDescent="0.25">
      <c r="A1806" s="79"/>
      <c r="B1806" s="62" t="s">
        <v>1786</v>
      </c>
      <c r="C1806" s="60">
        <f>IF(C1805="","",IF(AND(MONTH(C1805)&gt;=1,MONTH(C1805)&lt;=3),1,IF(AND(MONTH(C1805)&gt;=4,MONTH(C1805)&lt;=6),2,IF(AND(MONTH(C1805)&gt;=7,MONTH(C1805)&lt;=9),3,4))))</f>
        <v>1</v>
      </c>
      <c r="D1806" s="79"/>
      <c r="E1806" s="62" t="s">
        <v>2417</v>
      </c>
      <c r="F1806" s="61" t="s">
        <v>11113</v>
      </c>
      <c r="G1806" s="5"/>
      <c r="H1806" s="5"/>
      <c r="I1806" s="5"/>
      <c r="J1806" s="5"/>
    </row>
    <row r="1807" spans="1:10" ht="14.1" customHeight="1" thickBot="1" x14ac:dyDescent="0.25">
      <c r="A1807" s="79"/>
      <c r="B1807" s="62" t="s">
        <v>12943</v>
      </c>
      <c r="C1807" s="71">
        <v>45016</v>
      </c>
      <c r="D1807" s="79"/>
      <c r="E1807" s="62" t="s">
        <v>3073</v>
      </c>
      <c r="F1807" s="61" t="s">
        <v>11113</v>
      </c>
      <c r="G1807" s="5"/>
      <c r="H1807" s="5"/>
      <c r="I1807" s="5"/>
      <c r="J1807" s="5"/>
    </row>
    <row r="1808" spans="1:10" ht="14.1" customHeight="1" thickBot="1" x14ac:dyDescent="0.25">
      <c r="A1808" s="79"/>
      <c r="B1808" s="62" t="s">
        <v>1786</v>
      </c>
      <c r="C1808" s="60">
        <f>IF(C1807="","",IF(AND(MONTH(C1807)&gt;=1,MONTH(C1807)&lt;=3),1,IF(AND(MONTH(C1807)&gt;=4,MONTH(C1807)&lt;=6),2,IF(AND(MONTH(C1807)&gt;=7,MONTH(C1807)&lt;=9),3,4))))</f>
        <v>1</v>
      </c>
      <c r="D1808" s="79"/>
      <c r="E1808" s="62" t="s">
        <v>13193</v>
      </c>
      <c r="F1808" s="61" t="s">
        <v>11113</v>
      </c>
      <c r="G1808" s="5"/>
      <c r="H1808" s="5"/>
      <c r="I1808" s="5"/>
      <c r="J1808" s="5"/>
    </row>
    <row r="1809" spans="1:10" ht="14.1" customHeight="1" thickBot="1" x14ac:dyDescent="0.25">
      <c r="A1809" s="5"/>
      <c r="B1809" s="5"/>
      <c r="C1809" s="5"/>
      <c r="D1809" s="5"/>
      <c r="E1809" s="5"/>
      <c r="F1809" s="5"/>
      <c r="G1809" s="5"/>
      <c r="H1809" s="5"/>
      <c r="I1809" s="5"/>
      <c r="J1809" s="5"/>
    </row>
    <row r="1810" spans="1:10" ht="14.1" customHeight="1" thickBot="1" x14ac:dyDescent="0.25">
      <c r="A1810" s="67" t="s">
        <v>15736</v>
      </c>
      <c r="B1810" s="67" t="s">
        <v>16147</v>
      </c>
      <c r="C1810" s="67" t="s">
        <v>15642</v>
      </c>
      <c r="D1810" s="67" t="s">
        <v>15252</v>
      </c>
      <c r="E1810" s="67" t="s">
        <v>6933</v>
      </c>
      <c r="F1810" s="67" t="s">
        <v>15281</v>
      </c>
      <c r="G1810" s="5"/>
      <c r="H1810" s="5"/>
      <c r="I1810" s="5"/>
      <c r="J1810" s="5"/>
    </row>
    <row r="1811" spans="1:10" ht="14.1" customHeight="1" x14ac:dyDescent="0.2">
      <c r="A1811" s="73">
        <v>50101717</v>
      </c>
      <c r="B1811" s="64" t="str">
        <f t="shared" ref="B1811:B1824" ca="1" si="90">IFERROR(INDEX(UNSPSCDes,MATCH(INDIRECT(ADDRESS(ROW(),COLUMN()-1,4)),UNSPSCCode,0)),"")</f>
        <v>Nueces y semillas sin cascara</v>
      </c>
      <c r="C1811" s="63" t="s">
        <v>4735</v>
      </c>
      <c r="D1811" s="63">
        <v>6</v>
      </c>
      <c r="E1811" s="66">
        <v>1000</v>
      </c>
      <c r="F1811" s="65">
        <f t="shared" ref="F1811:F1824" ca="1" si="91">INDIRECT(ADDRESS(ROW(),COLUMN()-2,4))*INDIRECT(ADDRESS(ROW(),COLUMN()-1,4))</f>
        <v>6000</v>
      </c>
      <c r="G1811" s="5"/>
      <c r="H1811" s="5"/>
      <c r="I1811" s="5"/>
      <c r="J1811" s="5"/>
    </row>
    <row r="1812" spans="1:10" ht="13.5" customHeight="1" x14ac:dyDescent="0.2">
      <c r="A1812" s="73">
        <v>50161814</v>
      </c>
      <c r="B1812" s="64" t="str">
        <f t="shared" ca="1" si="90"/>
        <v>Azúcar o sustituto de azúcar, confite</v>
      </c>
      <c r="C1812" s="63" t="s">
        <v>4735</v>
      </c>
      <c r="D1812" s="63">
        <v>68</v>
      </c>
      <c r="E1812" s="66">
        <v>200</v>
      </c>
      <c r="F1812" s="65">
        <f t="shared" ca="1" si="91"/>
        <v>13600</v>
      </c>
      <c r="G1812" s="5"/>
      <c r="H1812" s="5"/>
      <c r="I1812" s="5"/>
      <c r="J1812" s="5"/>
    </row>
    <row r="1813" spans="1:10" ht="13.5" customHeight="1" x14ac:dyDescent="0.2">
      <c r="A1813" s="73">
        <v>50161510</v>
      </c>
      <c r="B1813" s="64" t="str">
        <f t="shared" ca="1" si="90"/>
        <v>Endulzantes artificiales</v>
      </c>
      <c r="C1813" s="63" t="s">
        <v>16989</v>
      </c>
      <c r="D1813" s="63">
        <v>4</v>
      </c>
      <c r="E1813" s="66">
        <v>1000</v>
      </c>
      <c r="F1813" s="65">
        <f t="shared" ca="1" si="91"/>
        <v>4000</v>
      </c>
      <c r="G1813" s="5"/>
      <c r="H1813" s="5"/>
      <c r="I1813" s="5"/>
      <c r="J1813" s="5"/>
    </row>
    <row r="1814" spans="1:10" ht="13.5" customHeight="1" x14ac:dyDescent="0.2">
      <c r="A1814" s="73">
        <v>50181905</v>
      </c>
      <c r="B1814" s="64" t="str">
        <f t="shared" ca="1" si="90"/>
        <v>Galletas de dulce</v>
      </c>
      <c r="C1814" s="63" t="s">
        <v>1327</v>
      </c>
      <c r="D1814" s="63">
        <v>109</v>
      </c>
      <c r="E1814" s="66">
        <v>200</v>
      </c>
      <c r="F1814" s="65">
        <f t="shared" ca="1" si="91"/>
        <v>21800</v>
      </c>
      <c r="G1814" s="5"/>
      <c r="H1814" s="5"/>
      <c r="I1814" s="5"/>
      <c r="J1814" s="5"/>
    </row>
    <row r="1815" spans="1:10" ht="13.5" customHeight="1" x14ac:dyDescent="0.2">
      <c r="A1815" s="73">
        <v>50181903</v>
      </c>
      <c r="B1815" s="64" t="str">
        <f t="shared" ca="1" si="90"/>
        <v>Galletas sencillas de sal</v>
      </c>
      <c r="C1815" s="63" t="s">
        <v>1327</v>
      </c>
      <c r="D1815" s="63">
        <v>6</v>
      </c>
      <c r="E1815" s="66">
        <v>200</v>
      </c>
      <c r="F1815" s="65">
        <f t="shared" ca="1" si="91"/>
        <v>1200</v>
      </c>
      <c r="G1815" s="5"/>
      <c r="H1815" s="5"/>
      <c r="I1815" s="5"/>
      <c r="J1815" s="5"/>
    </row>
    <row r="1816" spans="1:10" ht="13.5" customHeight="1" x14ac:dyDescent="0.2">
      <c r="A1816" s="73">
        <v>50202306</v>
      </c>
      <c r="B1816" s="64" t="str">
        <f t="shared" ca="1" si="90"/>
        <v>Refrescos</v>
      </c>
      <c r="C1816" s="63" t="s">
        <v>17479</v>
      </c>
      <c r="D1816" s="63">
        <v>128</v>
      </c>
      <c r="E1816" s="66">
        <v>100</v>
      </c>
      <c r="F1816" s="65">
        <f t="shared" ca="1" si="91"/>
        <v>12800</v>
      </c>
      <c r="G1816" s="5"/>
      <c r="H1816" s="5"/>
      <c r="I1816" s="5"/>
      <c r="J1816" s="5"/>
    </row>
    <row r="1817" spans="1:10" ht="13.5" customHeight="1" x14ac:dyDescent="0.2">
      <c r="A1817" s="73">
        <v>50202305</v>
      </c>
      <c r="B1817" s="64" t="str">
        <f t="shared" ca="1" si="90"/>
        <v>Jugo fresco</v>
      </c>
      <c r="C1817" s="63" t="s">
        <v>9560</v>
      </c>
      <c r="D1817" s="63">
        <v>72</v>
      </c>
      <c r="E1817" s="66">
        <v>200</v>
      </c>
      <c r="F1817" s="65">
        <f t="shared" ca="1" si="91"/>
        <v>14400</v>
      </c>
      <c r="G1817" s="5"/>
      <c r="H1817" s="5"/>
      <c r="I1817" s="5"/>
      <c r="J1817" s="5"/>
    </row>
    <row r="1818" spans="1:10" ht="13.5" customHeight="1" x14ac:dyDescent="0.2">
      <c r="A1818" s="73">
        <v>50202301</v>
      </c>
      <c r="B1818" s="64" t="str">
        <f t="shared" ca="1" si="90"/>
        <v>Agua</v>
      </c>
      <c r="C1818" s="63" t="s">
        <v>9560</v>
      </c>
      <c r="D1818" s="63">
        <v>318</v>
      </c>
      <c r="E1818" s="66">
        <v>120</v>
      </c>
      <c r="F1818" s="65">
        <f t="shared" ca="1" si="91"/>
        <v>38160</v>
      </c>
      <c r="G1818" s="5"/>
      <c r="H1818" s="5"/>
      <c r="I1818" s="5"/>
      <c r="J1818" s="5"/>
    </row>
    <row r="1819" spans="1:10" ht="13.5" customHeight="1" x14ac:dyDescent="0.2">
      <c r="A1819" s="73">
        <v>50201713</v>
      </c>
      <c r="B1819" s="64" t="str">
        <f t="shared" ca="1" si="90"/>
        <v>Bolsas de té</v>
      </c>
      <c r="C1819" s="63" t="s">
        <v>16989</v>
      </c>
      <c r="D1819" s="63">
        <v>21</v>
      </c>
      <c r="E1819" s="66">
        <v>160</v>
      </c>
      <c r="F1819" s="65">
        <f t="shared" ca="1" si="91"/>
        <v>3360</v>
      </c>
      <c r="G1819" s="5"/>
      <c r="H1819" s="5"/>
      <c r="I1819" s="5"/>
      <c r="J1819" s="5"/>
    </row>
    <row r="1820" spans="1:10" ht="13.5" customHeight="1" x14ac:dyDescent="0.2">
      <c r="A1820" s="73">
        <v>50201711</v>
      </c>
      <c r="B1820" s="64" t="str">
        <f t="shared" ca="1" si="90"/>
        <v>Té instantáneo</v>
      </c>
      <c r="C1820" s="63" t="s">
        <v>4735</v>
      </c>
      <c r="D1820" s="63">
        <v>18</v>
      </c>
      <c r="E1820" s="66">
        <v>600</v>
      </c>
      <c r="F1820" s="65">
        <f t="shared" ca="1" si="91"/>
        <v>10800</v>
      </c>
      <c r="G1820" s="5"/>
      <c r="H1820" s="5"/>
      <c r="I1820" s="5"/>
      <c r="J1820" s="5"/>
    </row>
    <row r="1821" spans="1:10" ht="13.5" customHeight="1" x14ac:dyDescent="0.2">
      <c r="A1821" s="73">
        <v>50201706</v>
      </c>
      <c r="B1821" s="64" t="str">
        <f t="shared" ca="1" si="90"/>
        <v>Café</v>
      </c>
      <c r="C1821" s="63" t="s">
        <v>15637</v>
      </c>
      <c r="D1821" s="63">
        <v>34</v>
      </c>
      <c r="E1821" s="66">
        <v>200</v>
      </c>
      <c r="F1821" s="65">
        <f t="shared" ca="1" si="91"/>
        <v>6800</v>
      </c>
      <c r="G1821" s="5"/>
      <c r="H1821" s="5"/>
      <c r="I1821" s="5"/>
      <c r="J1821" s="5"/>
    </row>
    <row r="1822" spans="1:10" ht="13.5" customHeight="1" x14ac:dyDescent="0.2">
      <c r="A1822" s="73">
        <v>50201714</v>
      </c>
      <c r="B1822" s="64" t="str">
        <f t="shared" ca="1" si="90"/>
        <v>Cremas no lácteas</v>
      </c>
      <c r="C1822" s="63" t="s">
        <v>1449</v>
      </c>
      <c r="D1822" s="63">
        <v>16</v>
      </c>
      <c r="E1822" s="66">
        <v>220</v>
      </c>
      <c r="F1822" s="65">
        <f t="shared" ca="1" si="91"/>
        <v>3520</v>
      </c>
      <c r="G1822" s="5"/>
      <c r="H1822" s="5"/>
      <c r="I1822" s="5"/>
      <c r="J1822" s="5"/>
    </row>
    <row r="1823" spans="1:10" ht="13.5" customHeight="1" x14ac:dyDescent="0.2">
      <c r="A1823" s="73">
        <v>50202302</v>
      </c>
      <c r="B1823" s="64" t="str">
        <f t="shared" ca="1" si="90"/>
        <v>Hielo</v>
      </c>
      <c r="C1823" s="63" t="s">
        <v>4735</v>
      </c>
      <c r="D1823" s="63">
        <v>9</v>
      </c>
      <c r="E1823" s="66">
        <v>100</v>
      </c>
      <c r="F1823" s="65">
        <f t="shared" ca="1" si="91"/>
        <v>900</v>
      </c>
      <c r="G1823" s="5"/>
      <c r="H1823" s="5"/>
      <c r="I1823" s="5"/>
      <c r="J1823" s="5"/>
    </row>
    <row r="1824" spans="1:10" ht="13.5" customHeight="1" x14ac:dyDescent="0.2">
      <c r="A1824" s="73">
        <v>50192110</v>
      </c>
      <c r="B1824" s="64" t="str">
        <f t="shared" ca="1" si="90"/>
        <v>Nueces o fruta disecada</v>
      </c>
      <c r="C1824" s="63" t="s">
        <v>4735</v>
      </c>
      <c r="D1824" s="63">
        <v>4</v>
      </c>
      <c r="E1824" s="66">
        <v>1000</v>
      </c>
      <c r="F1824" s="65">
        <f t="shared" ca="1" si="91"/>
        <v>4000</v>
      </c>
      <c r="G1824" s="5"/>
      <c r="H1824" s="5"/>
      <c r="I1824" s="5"/>
      <c r="J1824" s="5"/>
    </row>
    <row r="1825" spans="1:10" ht="14.1" customHeight="1" x14ac:dyDescent="0.2">
      <c r="A1825" s="5"/>
      <c r="B1825" s="5"/>
      <c r="C1825" s="5"/>
      <c r="D1825" s="5"/>
      <c r="E1825" s="68" t="s">
        <v>12551</v>
      </c>
      <c r="F1825" s="69">
        <f ca="1">SUM(Table3107[MONTO TOTAL ESTIMADO])</f>
        <v>141340</v>
      </c>
      <c r="G1825" s="5"/>
      <c r="H1825" s="5" t="str">
        <f>C1804</f>
        <v>Bienes</v>
      </c>
      <c r="I1825" s="5" t="str">
        <f>E1804</f>
        <v>Sí</v>
      </c>
      <c r="J1825" s="5" t="str">
        <f>D1804</f>
        <v>Compras Menores</v>
      </c>
    </row>
    <row r="1826" spans="1:10" ht="14.1" customHeight="1" thickBot="1" x14ac:dyDescent="0.3"/>
    <row r="1827" spans="1:10" ht="33.75" customHeight="1" thickBot="1" x14ac:dyDescent="0.25">
      <c r="A1827" s="59" t="s">
        <v>16383</v>
      </c>
      <c r="B1827" s="59" t="s">
        <v>161</v>
      </c>
      <c r="C1827" s="59" t="s">
        <v>11725</v>
      </c>
      <c r="D1827" s="59" t="s">
        <v>14379</v>
      </c>
      <c r="E1827" s="59" t="s">
        <v>10963</v>
      </c>
      <c r="F1827" s="59" t="s">
        <v>11096</v>
      </c>
      <c r="G1827" s="5"/>
      <c r="H1827" s="5"/>
      <c r="I1827" s="5"/>
      <c r="J1827" s="5"/>
    </row>
    <row r="1828" spans="1:10" ht="13.5" customHeight="1" thickBot="1" x14ac:dyDescent="0.25">
      <c r="A1828" s="61" t="s">
        <v>18884</v>
      </c>
      <c r="B1828" s="61" t="s">
        <v>18884</v>
      </c>
      <c r="C1828" s="61" t="s">
        <v>17798</v>
      </c>
      <c r="D1828" s="61" t="s">
        <v>17483</v>
      </c>
      <c r="E1828" s="61" t="s">
        <v>8855</v>
      </c>
      <c r="F1828" s="61"/>
      <c r="G1828" s="5"/>
      <c r="H1828" s="5"/>
      <c r="I1828" s="5"/>
      <c r="J1828" s="5"/>
    </row>
    <row r="1829" spans="1:10" ht="14.1" customHeight="1" thickBot="1" x14ac:dyDescent="0.25">
      <c r="A1829" s="78" t="s">
        <v>14829</v>
      </c>
      <c r="B1829" s="62" t="s">
        <v>8529</v>
      </c>
      <c r="C1829" s="71">
        <v>45017</v>
      </c>
      <c r="D1829" s="78" t="s">
        <v>9386</v>
      </c>
      <c r="E1829" s="62" t="s">
        <v>13094</v>
      </c>
      <c r="F1829" s="61" t="s">
        <v>3080</v>
      </c>
      <c r="G1829" s="5"/>
      <c r="H1829" s="5"/>
      <c r="I1829" s="5"/>
      <c r="J1829" s="5"/>
    </row>
    <row r="1830" spans="1:10" ht="14.1" customHeight="1" thickBot="1" x14ac:dyDescent="0.25">
      <c r="A1830" s="79"/>
      <c r="B1830" s="62" t="s">
        <v>1786</v>
      </c>
      <c r="C1830" s="60">
        <f>IF(C1829="","",IF(AND(MONTH(C1829)&gt;=1,MONTH(C1829)&lt;=3),1,IF(AND(MONTH(C1829)&gt;=4,MONTH(C1829)&lt;=6),2,IF(AND(MONTH(C1829)&gt;=7,MONTH(C1829)&lt;=9),3,4))))</f>
        <v>2</v>
      </c>
      <c r="D1830" s="79"/>
      <c r="E1830" s="62" t="s">
        <v>2417</v>
      </c>
      <c r="F1830" s="61" t="s">
        <v>11113</v>
      </c>
      <c r="G1830" s="5"/>
      <c r="H1830" s="5"/>
      <c r="I1830" s="5"/>
      <c r="J1830" s="5"/>
    </row>
    <row r="1831" spans="1:10" ht="14.1" customHeight="1" thickBot="1" x14ac:dyDescent="0.25">
      <c r="A1831" s="79"/>
      <c r="B1831" s="62" t="s">
        <v>12943</v>
      </c>
      <c r="C1831" s="71">
        <v>45107</v>
      </c>
      <c r="D1831" s="79"/>
      <c r="E1831" s="62" t="s">
        <v>3073</v>
      </c>
      <c r="F1831" s="61" t="s">
        <v>11113</v>
      </c>
      <c r="G1831" s="5"/>
      <c r="H1831" s="5"/>
      <c r="I1831" s="5"/>
      <c r="J1831" s="5"/>
    </row>
    <row r="1832" spans="1:10" ht="14.1" customHeight="1" thickBot="1" x14ac:dyDescent="0.25">
      <c r="A1832" s="79"/>
      <c r="B1832" s="62" t="s">
        <v>1786</v>
      </c>
      <c r="C1832" s="60">
        <f>IF(C1831="","",IF(AND(MONTH(C1831)&gt;=1,MONTH(C1831)&lt;=3),1,IF(AND(MONTH(C1831)&gt;=4,MONTH(C1831)&lt;=6),2,IF(AND(MONTH(C1831)&gt;=7,MONTH(C1831)&lt;=9),3,4))))</f>
        <v>2</v>
      </c>
      <c r="D1832" s="79"/>
      <c r="E1832" s="62" t="s">
        <v>13193</v>
      </c>
      <c r="F1832" s="61" t="s">
        <v>11113</v>
      </c>
      <c r="G1832" s="5"/>
      <c r="H1832" s="5"/>
      <c r="I1832" s="5"/>
      <c r="J1832" s="5"/>
    </row>
    <row r="1833" spans="1:10" ht="14.1" customHeight="1" thickBot="1" x14ac:dyDescent="0.25">
      <c r="A1833" s="5"/>
      <c r="B1833" s="5"/>
      <c r="C1833" s="5"/>
      <c r="D1833" s="5"/>
      <c r="E1833" s="5"/>
      <c r="F1833" s="5"/>
      <c r="G1833" s="5"/>
      <c r="H1833" s="5"/>
      <c r="I1833" s="5"/>
      <c r="J1833" s="5"/>
    </row>
    <row r="1834" spans="1:10" ht="14.1" customHeight="1" thickBot="1" x14ac:dyDescent="0.25">
      <c r="A1834" s="67" t="s">
        <v>15736</v>
      </c>
      <c r="B1834" s="67" t="s">
        <v>16147</v>
      </c>
      <c r="C1834" s="67" t="s">
        <v>15642</v>
      </c>
      <c r="D1834" s="67" t="s">
        <v>15252</v>
      </c>
      <c r="E1834" s="67" t="s">
        <v>6933</v>
      </c>
      <c r="F1834" s="67" t="s">
        <v>15281</v>
      </c>
      <c r="G1834" s="5"/>
      <c r="H1834" s="5"/>
      <c r="I1834" s="5"/>
      <c r="J1834" s="5"/>
    </row>
    <row r="1835" spans="1:10" ht="14.1" customHeight="1" x14ac:dyDescent="0.2">
      <c r="A1835" s="73">
        <v>50101717</v>
      </c>
      <c r="B1835" s="64" t="str">
        <f t="shared" ref="B1835:B1849" ca="1" si="92">IFERROR(INDEX(UNSPSCDes,MATCH(INDIRECT(ADDRESS(ROW(),COLUMN()-1,4)),UNSPSCCode,0)),"")</f>
        <v>Nueces y semillas sin cascara</v>
      </c>
      <c r="C1835" s="63" t="s">
        <v>4735</v>
      </c>
      <c r="D1835" s="63">
        <v>2</v>
      </c>
      <c r="E1835" s="66">
        <v>1000</v>
      </c>
      <c r="F1835" s="65">
        <f t="shared" ref="F1835:F1849" ca="1" si="93">INDIRECT(ADDRESS(ROW(),COLUMN()-2,4))*INDIRECT(ADDRESS(ROW(),COLUMN()-1,4))</f>
        <v>2000</v>
      </c>
      <c r="G1835" s="5"/>
      <c r="H1835" s="5"/>
      <c r="I1835" s="5"/>
      <c r="J1835" s="5"/>
    </row>
    <row r="1836" spans="1:10" ht="13.5" customHeight="1" x14ac:dyDescent="0.2">
      <c r="A1836" s="73">
        <v>50161814</v>
      </c>
      <c r="B1836" s="64" t="str">
        <f t="shared" ca="1" si="92"/>
        <v>Azúcar o sustituto de azúcar, confite</v>
      </c>
      <c r="C1836" s="63" t="s">
        <v>4735</v>
      </c>
      <c r="D1836" s="63">
        <v>67</v>
      </c>
      <c r="E1836" s="66">
        <v>200</v>
      </c>
      <c r="F1836" s="65">
        <f t="shared" ca="1" si="93"/>
        <v>13400</v>
      </c>
      <c r="G1836" s="5"/>
      <c r="H1836" s="5"/>
      <c r="I1836" s="5"/>
      <c r="J1836" s="5"/>
    </row>
    <row r="1837" spans="1:10" ht="13.5" customHeight="1" x14ac:dyDescent="0.2">
      <c r="A1837" s="73">
        <v>50161510</v>
      </c>
      <c r="B1837" s="64" t="str">
        <f t="shared" ca="1" si="92"/>
        <v>Endulzantes artificiales</v>
      </c>
      <c r="C1837" s="63" t="s">
        <v>16989</v>
      </c>
      <c r="D1837" s="63">
        <v>1</v>
      </c>
      <c r="E1837" s="66">
        <v>1000</v>
      </c>
      <c r="F1837" s="65">
        <f t="shared" ca="1" si="93"/>
        <v>1000</v>
      </c>
      <c r="G1837" s="5"/>
      <c r="H1837" s="5"/>
      <c r="I1837" s="5"/>
      <c r="J1837" s="5"/>
    </row>
    <row r="1838" spans="1:10" ht="13.5" customHeight="1" x14ac:dyDescent="0.2">
      <c r="A1838" s="73">
        <v>50181905</v>
      </c>
      <c r="B1838" s="64" t="str">
        <f t="shared" ca="1" si="92"/>
        <v>Galletas de dulce</v>
      </c>
      <c r="C1838" s="63" t="s">
        <v>1327</v>
      </c>
      <c r="D1838" s="63">
        <v>107</v>
      </c>
      <c r="E1838" s="66">
        <v>200</v>
      </c>
      <c r="F1838" s="65">
        <f t="shared" ca="1" si="93"/>
        <v>21400</v>
      </c>
      <c r="G1838" s="5"/>
      <c r="H1838" s="5"/>
      <c r="I1838" s="5"/>
      <c r="J1838" s="5"/>
    </row>
    <row r="1839" spans="1:10" ht="13.5" customHeight="1" x14ac:dyDescent="0.2">
      <c r="A1839" s="73">
        <v>50181903</v>
      </c>
      <c r="B1839" s="64" t="str">
        <f t="shared" ca="1" si="92"/>
        <v>Galletas sencillas de sal</v>
      </c>
      <c r="C1839" s="63" t="s">
        <v>1327</v>
      </c>
      <c r="D1839" s="63">
        <v>6</v>
      </c>
      <c r="E1839" s="66">
        <v>200</v>
      </c>
      <c r="F1839" s="65">
        <f t="shared" ca="1" si="93"/>
        <v>1200</v>
      </c>
      <c r="G1839" s="5"/>
      <c r="H1839" s="5"/>
      <c r="I1839" s="5"/>
      <c r="J1839" s="5"/>
    </row>
    <row r="1840" spans="1:10" ht="13.5" customHeight="1" x14ac:dyDescent="0.2">
      <c r="A1840" s="73">
        <v>50202306</v>
      </c>
      <c r="B1840" s="64" t="str">
        <f t="shared" ca="1" si="92"/>
        <v>Refrescos</v>
      </c>
      <c r="C1840" s="63" t="s">
        <v>17479</v>
      </c>
      <c r="D1840" s="63">
        <v>98</v>
      </c>
      <c r="E1840" s="66">
        <v>100</v>
      </c>
      <c r="F1840" s="65">
        <f t="shared" ca="1" si="93"/>
        <v>9800</v>
      </c>
      <c r="G1840" s="5"/>
      <c r="H1840" s="5"/>
      <c r="I1840" s="5"/>
      <c r="J1840" s="5"/>
    </row>
    <row r="1841" spans="1:10" ht="13.5" customHeight="1" x14ac:dyDescent="0.2">
      <c r="A1841" s="73">
        <v>50202305</v>
      </c>
      <c r="B1841" s="64" t="str">
        <f t="shared" ca="1" si="92"/>
        <v>Jugo fresco</v>
      </c>
      <c r="C1841" s="63" t="s">
        <v>9560</v>
      </c>
      <c r="D1841" s="63">
        <v>47</v>
      </c>
      <c r="E1841" s="66">
        <v>200</v>
      </c>
      <c r="F1841" s="65">
        <f t="shared" ca="1" si="93"/>
        <v>9400</v>
      </c>
      <c r="G1841" s="5"/>
      <c r="H1841" s="5"/>
      <c r="I1841" s="5"/>
      <c r="J1841" s="5"/>
    </row>
    <row r="1842" spans="1:10" ht="13.5" customHeight="1" x14ac:dyDescent="0.2">
      <c r="A1842" s="73">
        <v>50202301</v>
      </c>
      <c r="B1842" s="64" t="str">
        <f t="shared" ca="1" si="92"/>
        <v>Agua</v>
      </c>
      <c r="C1842" s="63" t="s">
        <v>9560</v>
      </c>
      <c r="D1842" s="63">
        <v>218</v>
      </c>
      <c r="E1842" s="66">
        <v>120</v>
      </c>
      <c r="F1842" s="65">
        <f t="shared" ca="1" si="93"/>
        <v>26160</v>
      </c>
      <c r="G1842" s="5"/>
      <c r="H1842" s="5"/>
      <c r="I1842" s="5"/>
      <c r="J1842" s="5"/>
    </row>
    <row r="1843" spans="1:10" ht="13.5" customHeight="1" x14ac:dyDescent="0.2">
      <c r="A1843" s="73">
        <v>50201713</v>
      </c>
      <c r="B1843" s="64" t="str">
        <f t="shared" ca="1" si="92"/>
        <v>Bolsas de té</v>
      </c>
      <c r="C1843" s="63" t="s">
        <v>16989</v>
      </c>
      <c r="D1843" s="63">
        <v>21</v>
      </c>
      <c r="E1843" s="66">
        <v>160</v>
      </c>
      <c r="F1843" s="65">
        <f t="shared" ca="1" si="93"/>
        <v>3360</v>
      </c>
      <c r="G1843" s="5"/>
      <c r="H1843" s="5"/>
      <c r="I1843" s="5"/>
      <c r="J1843" s="5"/>
    </row>
    <row r="1844" spans="1:10" ht="13.5" customHeight="1" x14ac:dyDescent="0.2">
      <c r="A1844" s="73">
        <v>50201711</v>
      </c>
      <c r="B1844" s="64" t="str">
        <f t="shared" ca="1" si="92"/>
        <v>Té instantáneo</v>
      </c>
      <c r="C1844" s="63" t="s">
        <v>4735</v>
      </c>
      <c r="D1844" s="63">
        <v>18</v>
      </c>
      <c r="E1844" s="66">
        <v>600</v>
      </c>
      <c r="F1844" s="65">
        <f t="shared" ca="1" si="93"/>
        <v>10800</v>
      </c>
      <c r="G1844" s="5"/>
      <c r="H1844" s="5"/>
      <c r="I1844" s="5"/>
      <c r="J1844" s="5"/>
    </row>
    <row r="1845" spans="1:10" ht="13.5" customHeight="1" x14ac:dyDescent="0.2">
      <c r="A1845" s="73">
        <v>50201706</v>
      </c>
      <c r="B1845" s="64" t="str">
        <f t="shared" ca="1" si="92"/>
        <v>Café</v>
      </c>
      <c r="C1845" s="63" t="s">
        <v>15637</v>
      </c>
      <c r="D1845" s="63">
        <v>32</v>
      </c>
      <c r="E1845" s="66">
        <v>200</v>
      </c>
      <c r="F1845" s="65">
        <f t="shared" ca="1" si="93"/>
        <v>6400</v>
      </c>
      <c r="G1845" s="5"/>
      <c r="H1845" s="5"/>
      <c r="I1845" s="5"/>
      <c r="J1845" s="5"/>
    </row>
    <row r="1846" spans="1:10" ht="13.5" customHeight="1" x14ac:dyDescent="0.2">
      <c r="A1846" s="73">
        <v>50201714</v>
      </c>
      <c r="B1846" s="64" t="str">
        <f t="shared" ca="1" si="92"/>
        <v>Cremas no lácteas</v>
      </c>
      <c r="C1846" s="63" t="s">
        <v>1449</v>
      </c>
      <c r="D1846" s="63">
        <v>16</v>
      </c>
      <c r="E1846" s="66">
        <v>220</v>
      </c>
      <c r="F1846" s="65">
        <f t="shared" ca="1" si="93"/>
        <v>3520</v>
      </c>
      <c r="G1846" s="5"/>
      <c r="H1846" s="5"/>
      <c r="I1846" s="5"/>
      <c r="J1846" s="5"/>
    </row>
    <row r="1847" spans="1:10" ht="13.5" customHeight="1" x14ac:dyDescent="0.2">
      <c r="A1847" s="73">
        <v>50202302</v>
      </c>
      <c r="B1847" s="64" t="str">
        <f t="shared" ca="1" si="92"/>
        <v>Hielo</v>
      </c>
      <c r="C1847" s="63" t="s">
        <v>4735</v>
      </c>
      <c r="D1847" s="63">
        <v>9</v>
      </c>
      <c r="E1847" s="66">
        <v>100</v>
      </c>
      <c r="F1847" s="65">
        <f t="shared" ca="1" si="93"/>
        <v>900</v>
      </c>
      <c r="G1847" s="5"/>
      <c r="H1847" s="5"/>
      <c r="I1847" s="5"/>
      <c r="J1847" s="5"/>
    </row>
    <row r="1848" spans="1:10" ht="13.5" customHeight="1" x14ac:dyDescent="0.2">
      <c r="A1848" s="73">
        <v>50192110</v>
      </c>
      <c r="B1848" s="64" t="str">
        <f t="shared" ca="1" si="92"/>
        <v>Nueces o fruta disecada</v>
      </c>
      <c r="C1848" s="63" t="s">
        <v>4735</v>
      </c>
      <c r="D1848" s="63">
        <v>5</v>
      </c>
      <c r="E1848" s="66">
        <v>1000</v>
      </c>
      <c r="F1848" s="65">
        <f t="shared" ca="1" si="93"/>
        <v>5000</v>
      </c>
      <c r="G1848" s="5"/>
      <c r="H1848" s="5"/>
      <c r="I1848" s="5"/>
      <c r="J1848" s="5"/>
    </row>
    <row r="1849" spans="1:10" ht="13.5" customHeight="1" x14ac:dyDescent="0.2">
      <c r="A1849" s="73">
        <v>50192501</v>
      </c>
      <c r="B1849" s="64" t="str">
        <f t="shared" ca="1" si="92"/>
        <v>Emparedados frescos</v>
      </c>
      <c r="C1849" s="63" t="s">
        <v>1449</v>
      </c>
      <c r="D1849" s="63">
        <v>75</v>
      </c>
      <c r="E1849" s="66">
        <v>300</v>
      </c>
      <c r="F1849" s="65">
        <f t="shared" ca="1" si="93"/>
        <v>22500</v>
      </c>
      <c r="G1849" s="5"/>
      <c r="H1849" s="5"/>
      <c r="I1849" s="5"/>
      <c r="J1849" s="5"/>
    </row>
    <row r="1850" spans="1:10" ht="14.1" customHeight="1" x14ac:dyDescent="0.2">
      <c r="A1850" s="5"/>
      <c r="B1850" s="5"/>
      <c r="C1850" s="5"/>
      <c r="D1850" s="5"/>
      <c r="E1850" s="68" t="s">
        <v>12551</v>
      </c>
      <c r="F1850" s="69">
        <f ca="1">SUM(Table3108[MONTO TOTAL ESTIMADO])</f>
        <v>136840</v>
      </c>
      <c r="G1850" s="5"/>
      <c r="H1850" s="5" t="str">
        <f>C1828</f>
        <v>Bienes</v>
      </c>
      <c r="I1850" s="5" t="str">
        <f>E1828</f>
        <v>Sí</v>
      </c>
      <c r="J1850" s="5" t="str">
        <f>D1828</f>
        <v>Compras Menores</v>
      </c>
    </row>
    <row r="1851" spans="1:10" ht="14.1" customHeight="1" thickBot="1" x14ac:dyDescent="0.3"/>
    <row r="1852" spans="1:10" ht="33.75" customHeight="1" thickBot="1" x14ac:dyDescent="0.25">
      <c r="A1852" s="59" t="s">
        <v>16383</v>
      </c>
      <c r="B1852" s="59" t="s">
        <v>161</v>
      </c>
      <c r="C1852" s="59" t="s">
        <v>11725</v>
      </c>
      <c r="D1852" s="59" t="s">
        <v>14379</v>
      </c>
      <c r="E1852" s="59" t="s">
        <v>10963</v>
      </c>
      <c r="F1852" s="59" t="s">
        <v>11096</v>
      </c>
      <c r="G1852" s="5"/>
      <c r="H1852" s="5"/>
      <c r="I1852" s="5"/>
      <c r="J1852" s="5"/>
    </row>
    <row r="1853" spans="1:10" ht="13.5" customHeight="1" thickBot="1" x14ac:dyDescent="0.25">
      <c r="A1853" s="61" t="s">
        <v>18884</v>
      </c>
      <c r="B1853" s="61" t="s">
        <v>18884</v>
      </c>
      <c r="C1853" s="61" t="s">
        <v>17798</v>
      </c>
      <c r="D1853" s="61" t="s">
        <v>17483</v>
      </c>
      <c r="E1853" s="61" t="s">
        <v>8855</v>
      </c>
      <c r="F1853" s="61"/>
      <c r="G1853" s="5"/>
      <c r="H1853" s="5"/>
      <c r="I1853" s="5"/>
      <c r="J1853" s="5"/>
    </row>
    <row r="1854" spans="1:10" ht="14.1" customHeight="1" thickBot="1" x14ac:dyDescent="0.25">
      <c r="A1854" s="78" t="s">
        <v>14829</v>
      </c>
      <c r="B1854" s="62" t="s">
        <v>8529</v>
      </c>
      <c r="C1854" s="71">
        <v>45108</v>
      </c>
      <c r="D1854" s="78" t="s">
        <v>9386</v>
      </c>
      <c r="E1854" s="62" t="s">
        <v>13094</v>
      </c>
      <c r="F1854" s="61" t="s">
        <v>3080</v>
      </c>
      <c r="G1854" s="5"/>
      <c r="H1854" s="5"/>
      <c r="I1854" s="5"/>
      <c r="J1854" s="5"/>
    </row>
    <row r="1855" spans="1:10" ht="14.1" customHeight="1" thickBot="1" x14ac:dyDescent="0.25">
      <c r="A1855" s="79"/>
      <c r="B1855" s="62" t="s">
        <v>1786</v>
      </c>
      <c r="C1855" s="60">
        <f>IF(C1854="","",IF(AND(MONTH(C1854)&gt;=1,MONTH(C1854)&lt;=3),1,IF(AND(MONTH(C1854)&gt;=4,MONTH(C1854)&lt;=6),2,IF(AND(MONTH(C1854)&gt;=7,MONTH(C1854)&lt;=9),3,4))))</f>
        <v>3</v>
      </c>
      <c r="D1855" s="79"/>
      <c r="E1855" s="62" t="s">
        <v>2417</v>
      </c>
      <c r="F1855" s="61" t="s">
        <v>11113</v>
      </c>
      <c r="G1855" s="5"/>
      <c r="H1855" s="5"/>
      <c r="I1855" s="5"/>
      <c r="J1855" s="5"/>
    </row>
    <row r="1856" spans="1:10" ht="14.1" customHeight="1" thickBot="1" x14ac:dyDescent="0.25">
      <c r="A1856" s="79"/>
      <c r="B1856" s="62" t="s">
        <v>12943</v>
      </c>
      <c r="C1856" s="71">
        <v>45199</v>
      </c>
      <c r="D1856" s="79"/>
      <c r="E1856" s="62" t="s">
        <v>3073</v>
      </c>
      <c r="F1856" s="61" t="s">
        <v>11113</v>
      </c>
      <c r="G1856" s="5"/>
      <c r="H1856" s="5"/>
      <c r="I1856" s="5"/>
      <c r="J1856" s="5"/>
    </row>
    <row r="1857" spans="1:10" ht="14.1" customHeight="1" thickBot="1" x14ac:dyDescent="0.25">
      <c r="A1857" s="79"/>
      <c r="B1857" s="62" t="s">
        <v>1786</v>
      </c>
      <c r="C1857" s="60">
        <f>IF(C1856="","",IF(AND(MONTH(C1856)&gt;=1,MONTH(C1856)&lt;=3),1,IF(AND(MONTH(C1856)&gt;=4,MONTH(C1856)&lt;=6),2,IF(AND(MONTH(C1856)&gt;=7,MONTH(C1856)&lt;=9),3,4))))</f>
        <v>3</v>
      </c>
      <c r="D1857" s="79"/>
      <c r="E1857" s="62" t="s">
        <v>13193</v>
      </c>
      <c r="F1857" s="61" t="s">
        <v>11113</v>
      </c>
      <c r="G1857" s="5"/>
      <c r="H1857" s="5"/>
      <c r="I1857" s="5"/>
      <c r="J1857" s="5"/>
    </row>
    <row r="1858" spans="1:10" ht="14.1" customHeight="1" thickBot="1" x14ac:dyDescent="0.25">
      <c r="A1858" s="5"/>
      <c r="B1858" s="5"/>
      <c r="C1858" s="5"/>
      <c r="D1858" s="5"/>
      <c r="E1858" s="5"/>
      <c r="F1858" s="5"/>
      <c r="G1858" s="5"/>
      <c r="H1858" s="5"/>
      <c r="I1858" s="5"/>
      <c r="J1858" s="5"/>
    </row>
    <row r="1859" spans="1:10" ht="14.1" customHeight="1" thickBot="1" x14ac:dyDescent="0.25">
      <c r="A1859" s="67" t="s">
        <v>15736</v>
      </c>
      <c r="B1859" s="67" t="s">
        <v>16147</v>
      </c>
      <c r="C1859" s="67" t="s">
        <v>15642</v>
      </c>
      <c r="D1859" s="67" t="s">
        <v>15252</v>
      </c>
      <c r="E1859" s="67" t="s">
        <v>6933</v>
      </c>
      <c r="F1859" s="67" t="s">
        <v>15281</v>
      </c>
      <c r="G1859" s="5"/>
      <c r="H1859" s="5"/>
      <c r="I1859" s="5"/>
      <c r="J1859" s="5"/>
    </row>
    <row r="1860" spans="1:10" ht="14.1" customHeight="1" x14ac:dyDescent="0.2">
      <c r="A1860" s="73">
        <v>50101717</v>
      </c>
      <c r="B1860" s="64" t="str">
        <f t="shared" ref="B1860:B1873" ca="1" si="94">IFERROR(INDEX(UNSPSCDes,MATCH(INDIRECT(ADDRESS(ROW(),COLUMN()-1,4)),UNSPSCCode,0)),"")</f>
        <v>Nueces y semillas sin cascara</v>
      </c>
      <c r="C1860" s="63" t="s">
        <v>4735</v>
      </c>
      <c r="D1860" s="63">
        <v>6</v>
      </c>
      <c r="E1860" s="66">
        <v>1000</v>
      </c>
      <c r="F1860" s="65">
        <f t="shared" ref="F1860:F1873" ca="1" si="95">INDIRECT(ADDRESS(ROW(),COLUMN()-2,4))*INDIRECT(ADDRESS(ROW(),COLUMN()-1,4))</f>
        <v>6000</v>
      </c>
      <c r="G1860" s="5"/>
      <c r="H1860" s="5"/>
      <c r="I1860" s="5"/>
      <c r="J1860" s="5"/>
    </row>
    <row r="1861" spans="1:10" ht="13.5" customHeight="1" x14ac:dyDescent="0.2">
      <c r="A1861" s="73">
        <v>50161814</v>
      </c>
      <c r="B1861" s="64" t="str">
        <f t="shared" ca="1" si="94"/>
        <v>Azúcar o sustituto de azúcar, confite</v>
      </c>
      <c r="C1861" s="63" t="s">
        <v>16989</v>
      </c>
      <c r="D1861" s="63">
        <v>67</v>
      </c>
      <c r="E1861" s="66">
        <v>200</v>
      </c>
      <c r="F1861" s="65">
        <f t="shared" ca="1" si="95"/>
        <v>13400</v>
      </c>
      <c r="G1861" s="5"/>
      <c r="H1861" s="5"/>
      <c r="I1861" s="5"/>
      <c r="J1861" s="5"/>
    </row>
    <row r="1862" spans="1:10" ht="13.5" customHeight="1" x14ac:dyDescent="0.2">
      <c r="A1862" s="73">
        <v>50161510</v>
      </c>
      <c r="B1862" s="64" t="str">
        <f t="shared" ca="1" si="94"/>
        <v>Endulzantes artificiales</v>
      </c>
      <c r="C1862" s="63" t="s">
        <v>1327</v>
      </c>
      <c r="D1862" s="63">
        <v>4</v>
      </c>
      <c r="E1862" s="66">
        <v>1000</v>
      </c>
      <c r="F1862" s="65">
        <f t="shared" ca="1" si="95"/>
        <v>4000</v>
      </c>
      <c r="G1862" s="5"/>
      <c r="H1862" s="5"/>
      <c r="I1862" s="5"/>
      <c r="J1862" s="5"/>
    </row>
    <row r="1863" spans="1:10" ht="13.5" customHeight="1" x14ac:dyDescent="0.2">
      <c r="A1863" s="73">
        <v>50181905</v>
      </c>
      <c r="B1863" s="64" t="str">
        <f t="shared" ca="1" si="94"/>
        <v>Galletas de dulce</v>
      </c>
      <c r="C1863" s="63" t="s">
        <v>1327</v>
      </c>
      <c r="D1863" s="63">
        <v>109</v>
      </c>
      <c r="E1863" s="66">
        <v>200</v>
      </c>
      <c r="F1863" s="65">
        <f t="shared" ca="1" si="95"/>
        <v>21800</v>
      </c>
      <c r="G1863" s="5"/>
      <c r="H1863" s="5"/>
      <c r="I1863" s="5"/>
      <c r="J1863" s="5"/>
    </row>
    <row r="1864" spans="1:10" ht="13.5" customHeight="1" x14ac:dyDescent="0.2">
      <c r="A1864" s="73">
        <v>50181903</v>
      </c>
      <c r="B1864" s="64" t="str">
        <f t="shared" ca="1" si="94"/>
        <v>Galletas sencillas de sal</v>
      </c>
      <c r="C1864" s="63" t="s">
        <v>17479</v>
      </c>
      <c r="D1864" s="63">
        <v>6</v>
      </c>
      <c r="E1864" s="66">
        <v>200</v>
      </c>
      <c r="F1864" s="65">
        <f t="shared" ca="1" si="95"/>
        <v>1200</v>
      </c>
      <c r="G1864" s="5"/>
      <c r="H1864" s="5"/>
      <c r="I1864" s="5"/>
      <c r="J1864" s="5"/>
    </row>
    <row r="1865" spans="1:10" ht="13.5" customHeight="1" x14ac:dyDescent="0.2">
      <c r="A1865" s="73">
        <v>50202306</v>
      </c>
      <c r="B1865" s="64" t="str">
        <f t="shared" ca="1" si="94"/>
        <v>Refrescos</v>
      </c>
      <c r="C1865" s="63" t="s">
        <v>9560</v>
      </c>
      <c r="D1865" s="63">
        <v>128</v>
      </c>
      <c r="E1865" s="66">
        <v>100</v>
      </c>
      <c r="F1865" s="65">
        <f t="shared" ca="1" si="95"/>
        <v>12800</v>
      </c>
      <c r="G1865" s="5"/>
      <c r="H1865" s="5"/>
      <c r="I1865" s="5"/>
      <c r="J1865" s="5"/>
    </row>
    <row r="1866" spans="1:10" ht="13.5" customHeight="1" x14ac:dyDescent="0.2">
      <c r="A1866" s="73">
        <v>50202305</v>
      </c>
      <c r="B1866" s="64" t="str">
        <f t="shared" ca="1" si="94"/>
        <v>Jugo fresco</v>
      </c>
      <c r="C1866" s="63" t="s">
        <v>9560</v>
      </c>
      <c r="D1866" s="63">
        <v>72</v>
      </c>
      <c r="E1866" s="66">
        <v>200</v>
      </c>
      <c r="F1866" s="65">
        <f t="shared" ca="1" si="95"/>
        <v>14400</v>
      </c>
      <c r="G1866" s="5"/>
      <c r="H1866" s="5"/>
      <c r="I1866" s="5"/>
      <c r="J1866" s="5"/>
    </row>
    <row r="1867" spans="1:10" ht="13.5" customHeight="1" x14ac:dyDescent="0.2">
      <c r="A1867" s="73">
        <v>50202301</v>
      </c>
      <c r="B1867" s="64" t="str">
        <f t="shared" ca="1" si="94"/>
        <v>Agua</v>
      </c>
      <c r="C1867" s="63" t="s">
        <v>16989</v>
      </c>
      <c r="D1867" s="63">
        <v>422</v>
      </c>
      <c r="E1867" s="66">
        <v>120</v>
      </c>
      <c r="F1867" s="65">
        <f t="shared" ca="1" si="95"/>
        <v>50640</v>
      </c>
      <c r="G1867" s="5"/>
      <c r="H1867" s="5"/>
      <c r="I1867" s="5"/>
      <c r="J1867" s="5"/>
    </row>
    <row r="1868" spans="1:10" ht="13.5" customHeight="1" x14ac:dyDescent="0.2">
      <c r="A1868" s="73">
        <v>50201713</v>
      </c>
      <c r="B1868" s="64" t="str">
        <f t="shared" ca="1" si="94"/>
        <v>Bolsas de té</v>
      </c>
      <c r="C1868" s="63" t="s">
        <v>4735</v>
      </c>
      <c r="D1868" s="63">
        <v>21</v>
      </c>
      <c r="E1868" s="66">
        <v>160</v>
      </c>
      <c r="F1868" s="65">
        <f t="shared" ca="1" si="95"/>
        <v>3360</v>
      </c>
      <c r="G1868" s="5"/>
      <c r="H1868" s="5"/>
      <c r="I1868" s="5"/>
      <c r="J1868" s="5"/>
    </row>
    <row r="1869" spans="1:10" ht="13.5" customHeight="1" x14ac:dyDescent="0.2">
      <c r="A1869" s="73">
        <v>50201711</v>
      </c>
      <c r="B1869" s="64" t="str">
        <f t="shared" ca="1" si="94"/>
        <v>Té instantáneo</v>
      </c>
      <c r="C1869" s="63" t="s">
        <v>15637</v>
      </c>
      <c r="D1869" s="63">
        <v>18</v>
      </c>
      <c r="E1869" s="66">
        <v>600</v>
      </c>
      <c r="F1869" s="65">
        <f t="shared" ca="1" si="95"/>
        <v>10800</v>
      </c>
      <c r="G1869" s="5"/>
      <c r="H1869" s="5"/>
      <c r="I1869" s="5"/>
      <c r="J1869" s="5"/>
    </row>
    <row r="1870" spans="1:10" ht="13.5" customHeight="1" x14ac:dyDescent="0.2">
      <c r="A1870" s="73">
        <v>50201706</v>
      </c>
      <c r="B1870" s="64" t="str">
        <f t="shared" ca="1" si="94"/>
        <v>Café</v>
      </c>
      <c r="C1870" s="63" t="s">
        <v>1449</v>
      </c>
      <c r="D1870" s="63">
        <v>31</v>
      </c>
      <c r="E1870" s="66">
        <v>200</v>
      </c>
      <c r="F1870" s="65">
        <f t="shared" ca="1" si="95"/>
        <v>6200</v>
      </c>
      <c r="G1870" s="5"/>
      <c r="H1870" s="5"/>
      <c r="I1870" s="5"/>
      <c r="J1870" s="5"/>
    </row>
    <row r="1871" spans="1:10" ht="13.5" customHeight="1" x14ac:dyDescent="0.2">
      <c r="A1871" s="73">
        <v>50201714</v>
      </c>
      <c r="B1871" s="64" t="str">
        <f t="shared" ca="1" si="94"/>
        <v>Cremas no lácteas</v>
      </c>
      <c r="C1871" s="63" t="s">
        <v>4735</v>
      </c>
      <c r="D1871" s="63">
        <v>16</v>
      </c>
      <c r="E1871" s="66">
        <v>220</v>
      </c>
      <c r="F1871" s="65">
        <f t="shared" ca="1" si="95"/>
        <v>3520</v>
      </c>
      <c r="G1871" s="5"/>
      <c r="H1871" s="5"/>
      <c r="I1871" s="5"/>
      <c r="J1871" s="5"/>
    </row>
    <row r="1872" spans="1:10" ht="13.5" customHeight="1" x14ac:dyDescent="0.2">
      <c r="A1872" s="73">
        <v>50202302</v>
      </c>
      <c r="B1872" s="64" t="str">
        <f t="shared" ca="1" si="94"/>
        <v>Hielo</v>
      </c>
      <c r="C1872" s="63" t="s">
        <v>4735</v>
      </c>
      <c r="D1872" s="63">
        <v>10</v>
      </c>
      <c r="E1872" s="66">
        <v>100</v>
      </c>
      <c r="F1872" s="65">
        <f t="shared" ca="1" si="95"/>
        <v>1000</v>
      </c>
      <c r="G1872" s="5"/>
      <c r="H1872" s="5"/>
      <c r="I1872" s="5"/>
      <c r="J1872" s="5"/>
    </row>
    <row r="1873" spans="1:10" ht="13.5" customHeight="1" x14ac:dyDescent="0.2">
      <c r="A1873" s="73">
        <v>50192110</v>
      </c>
      <c r="B1873" s="64" t="str">
        <f t="shared" ca="1" si="94"/>
        <v>Nueces o fruta disecada</v>
      </c>
      <c r="C1873" s="63" t="s">
        <v>1449</v>
      </c>
      <c r="D1873" s="63">
        <v>6</v>
      </c>
      <c r="E1873" s="66">
        <v>1000</v>
      </c>
      <c r="F1873" s="65">
        <f t="shared" ca="1" si="95"/>
        <v>6000</v>
      </c>
      <c r="G1873" s="5"/>
      <c r="H1873" s="5"/>
      <c r="I1873" s="5"/>
      <c r="J1873" s="5"/>
    </row>
    <row r="1874" spans="1:10" ht="14.1" customHeight="1" x14ac:dyDescent="0.2">
      <c r="A1874" s="5"/>
      <c r="B1874" s="5"/>
      <c r="C1874" s="5"/>
      <c r="D1874" s="5"/>
      <c r="E1874" s="68" t="s">
        <v>12551</v>
      </c>
      <c r="F1874" s="69">
        <f ca="1">SUM(Table3109[MONTO TOTAL ESTIMADO])</f>
        <v>155120</v>
      </c>
      <c r="G1874" s="5"/>
      <c r="H1874" s="5" t="str">
        <f>C1853</f>
        <v>Bienes</v>
      </c>
      <c r="I1874" s="5" t="str">
        <f>E1853</f>
        <v>Sí</v>
      </c>
      <c r="J1874" s="5" t="str">
        <f>D1853</f>
        <v>Compras Menores</v>
      </c>
    </row>
    <row r="1875" spans="1:10" ht="14.1" customHeight="1" thickBot="1" x14ac:dyDescent="0.3"/>
    <row r="1876" spans="1:10" ht="33.75" customHeight="1" thickBot="1" x14ac:dyDescent="0.25">
      <c r="A1876" s="59" t="s">
        <v>16383</v>
      </c>
      <c r="B1876" s="59" t="s">
        <v>161</v>
      </c>
      <c r="C1876" s="59" t="s">
        <v>11725</v>
      </c>
      <c r="D1876" s="59" t="s">
        <v>14379</v>
      </c>
      <c r="E1876" s="59" t="s">
        <v>10963</v>
      </c>
      <c r="F1876" s="59" t="s">
        <v>11096</v>
      </c>
      <c r="G1876" s="5"/>
      <c r="H1876" s="5"/>
      <c r="I1876" s="5"/>
      <c r="J1876" s="5"/>
    </row>
    <row r="1877" spans="1:10" ht="13.5" customHeight="1" thickBot="1" x14ac:dyDescent="0.25">
      <c r="A1877" s="61" t="s">
        <v>18884</v>
      </c>
      <c r="B1877" s="61" t="s">
        <v>18884</v>
      </c>
      <c r="C1877" s="61" t="s">
        <v>17798</v>
      </c>
      <c r="D1877" s="61" t="s">
        <v>17483</v>
      </c>
      <c r="E1877" s="61" t="s">
        <v>8855</v>
      </c>
      <c r="F1877" s="61"/>
      <c r="G1877" s="5"/>
      <c r="H1877" s="5"/>
      <c r="I1877" s="5"/>
      <c r="J1877" s="5"/>
    </row>
    <row r="1878" spans="1:10" ht="14.1" customHeight="1" thickBot="1" x14ac:dyDescent="0.25">
      <c r="A1878" s="78" t="s">
        <v>14829</v>
      </c>
      <c r="B1878" s="62" t="s">
        <v>8529</v>
      </c>
      <c r="C1878" s="71">
        <v>45200</v>
      </c>
      <c r="D1878" s="78" t="s">
        <v>9386</v>
      </c>
      <c r="E1878" s="62" t="s">
        <v>13094</v>
      </c>
      <c r="F1878" s="61" t="s">
        <v>3080</v>
      </c>
      <c r="G1878" s="5"/>
      <c r="H1878" s="5"/>
      <c r="I1878" s="5"/>
      <c r="J1878" s="5"/>
    </row>
    <row r="1879" spans="1:10" ht="14.1" customHeight="1" thickBot="1" x14ac:dyDescent="0.25">
      <c r="A1879" s="79"/>
      <c r="B1879" s="62" t="s">
        <v>1786</v>
      </c>
      <c r="C1879" s="60">
        <f>IF(C1878="","",IF(AND(MONTH(C1878)&gt;=1,MONTH(C1878)&lt;=3),1,IF(AND(MONTH(C1878)&gt;=4,MONTH(C1878)&lt;=6),2,IF(AND(MONTH(C1878)&gt;=7,MONTH(C1878)&lt;=9),3,4))))</f>
        <v>4</v>
      </c>
      <c r="D1879" s="79"/>
      <c r="E1879" s="62" t="s">
        <v>2417</v>
      </c>
      <c r="F1879" s="61" t="s">
        <v>11113</v>
      </c>
      <c r="G1879" s="5"/>
      <c r="H1879" s="5"/>
      <c r="I1879" s="5"/>
      <c r="J1879" s="5"/>
    </row>
    <row r="1880" spans="1:10" ht="14.1" customHeight="1" thickBot="1" x14ac:dyDescent="0.25">
      <c r="A1880" s="79"/>
      <c r="B1880" s="62" t="s">
        <v>12943</v>
      </c>
      <c r="C1880" s="71">
        <v>45291</v>
      </c>
      <c r="D1880" s="79"/>
      <c r="E1880" s="62" t="s">
        <v>3073</v>
      </c>
      <c r="F1880" s="61" t="s">
        <v>11113</v>
      </c>
      <c r="G1880" s="5"/>
      <c r="H1880" s="5"/>
      <c r="I1880" s="5"/>
      <c r="J1880" s="5"/>
    </row>
    <row r="1881" spans="1:10" ht="14.1" customHeight="1" thickBot="1" x14ac:dyDescent="0.25">
      <c r="A1881" s="79"/>
      <c r="B1881" s="62" t="s">
        <v>1786</v>
      </c>
      <c r="C1881" s="60">
        <f>IF(C1880="","",IF(AND(MONTH(C1880)&gt;=1,MONTH(C1880)&lt;=3),1,IF(AND(MONTH(C1880)&gt;=4,MONTH(C1880)&lt;=6),2,IF(AND(MONTH(C1880)&gt;=7,MONTH(C1880)&lt;=9),3,4))))</f>
        <v>4</v>
      </c>
      <c r="D1881" s="79"/>
      <c r="E1881" s="62" t="s">
        <v>13193</v>
      </c>
      <c r="F1881" s="61" t="s">
        <v>11113</v>
      </c>
      <c r="G1881" s="5"/>
      <c r="H1881" s="5"/>
      <c r="I1881" s="5"/>
      <c r="J1881" s="5"/>
    </row>
    <row r="1882" spans="1:10" ht="14.1" customHeight="1" thickBot="1" x14ac:dyDescent="0.25">
      <c r="A1882" s="5"/>
      <c r="B1882" s="5"/>
      <c r="C1882" s="5"/>
      <c r="D1882" s="5"/>
      <c r="E1882" s="5"/>
      <c r="F1882" s="5"/>
      <c r="G1882" s="5"/>
      <c r="H1882" s="5"/>
      <c r="I1882" s="5"/>
      <c r="J1882" s="5"/>
    </row>
    <row r="1883" spans="1:10" ht="14.1" customHeight="1" thickBot="1" x14ac:dyDescent="0.25">
      <c r="A1883" s="67" t="s">
        <v>15736</v>
      </c>
      <c r="B1883" s="67" t="s">
        <v>16147</v>
      </c>
      <c r="C1883" s="67" t="s">
        <v>15642</v>
      </c>
      <c r="D1883" s="67" t="s">
        <v>15252</v>
      </c>
      <c r="E1883" s="67" t="s">
        <v>6933</v>
      </c>
      <c r="F1883" s="67" t="s">
        <v>15281</v>
      </c>
      <c r="G1883" s="5"/>
      <c r="H1883" s="5"/>
      <c r="I1883" s="5"/>
      <c r="J1883" s="5"/>
    </row>
    <row r="1884" spans="1:10" ht="14.1" customHeight="1" x14ac:dyDescent="0.2">
      <c r="A1884" s="73">
        <v>50101717</v>
      </c>
      <c r="B1884" s="64" t="str">
        <f t="shared" ref="B1884:B1898" ca="1" si="96">IFERROR(INDEX(UNSPSCDes,MATCH(INDIRECT(ADDRESS(ROW(),COLUMN()-1,4)),UNSPSCCode,0)),"")</f>
        <v>Nueces y semillas sin cascara</v>
      </c>
      <c r="C1884" s="63" t="s">
        <v>4735</v>
      </c>
      <c r="D1884" s="63">
        <v>2</v>
      </c>
      <c r="E1884" s="66">
        <v>1000</v>
      </c>
      <c r="F1884" s="65">
        <f t="shared" ref="F1884:F1898" ca="1" si="97">INDIRECT(ADDRESS(ROW(),COLUMN()-2,4))*INDIRECT(ADDRESS(ROW(),COLUMN()-1,4))</f>
        <v>2000</v>
      </c>
      <c r="G1884" s="5"/>
      <c r="H1884" s="5"/>
      <c r="I1884" s="5"/>
      <c r="J1884" s="5"/>
    </row>
    <row r="1885" spans="1:10" ht="13.5" customHeight="1" x14ac:dyDescent="0.2">
      <c r="A1885" s="73">
        <v>50161814</v>
      </c>
      <c r="B1885" s="64" t="str">
        <f t="shared" ca="1" si="96"/>
        <v>Azúcar o sustituto de azúcar, confite</v>
      </c>
      <c r="C1885" s="63" t="s">
        <v>4735</v>
      </c>
      <c r="D1885" s="63">
        <v>67</v>
      </c>
      <c r="E1885" s="66">
        <v>200</v>
      </c>
      <c r="F1885" s="65">
        <f t="shared" ca="1" si="97"/>
        <v>13400</v>
      </c>
      <c r="G1885" s="5"/>
      <c r="H1885" s="5"/>
      <c r="I1885" s="5"/>
      <c r="J1885" s="5"/>
    </row>
    <row r="1886" spans="1:10" ht="13.5" customHeight="1" x14ac:dyDescent="0.2">
      <c r="A1886" s="73">
        <v>50161510</v>
      </c>
      <c r="B1886" s="64" t="str">
        <f t="shared" ca="1" si="96"/>
        <v>Endulzantes artificiales</v>
      </c>
      <c r="C1886" s="63" t="s">
        <v>16989</v>
      </c>
      <c r="D1886" s="63">
        <v>1</v>
      </c>
      <c r="E1886" s="66">
        <v>1000</v>
      </c>
      <c r="F1886" s="65">
        <f t="shared" ca="1" si="97"/>
        <v>1000</v>
      </c>
      <c r="G1886" s="5"/>
      <c r="H1886" s="5"/>
      <c r="I1886" s="5"/>
      <c r="J1886" s="5"/>
    </row>
    <row r="1887" spans="1:10" ht="13.5" customHeight="1" x14ac:dyDescent="0.2">
      <c r="A1887" s="73">
        <v>50181905</v>
      </c>
      <c r="B1887" s="64" t="str">
        <f t="shared" ca="1" si="96"/>
        <v>Galletas de dulce</v>
      </c>
      <c r="C1887" s="63" t="s">
        <v>1327</v>
      </c>
      <c r="D1887" s="63">
        <v>107</v>
      </c>
      <c r="E1887" s="66">
        <v>200</v>
      </c>
      <c r="F1887" s="65">
        <f t="shared" ca="1" si="97"/>
        <v>21400</v>
      </c>
      <c r="G1887" s="5"/>
      <c r="H1887" s="5"/>
      <c r="I1887" s="5"/>
      <c r="J1887" s="5"/>
    </row>
    <row r="1888" spans="1:10" ht="13.5" customHeight="1" x14ac:dyDescent="0.2">
      <c r="A1888" s="73">
        <v>50181903</v>
      </c>
      <c r="B1888" s="64" t="str">
        <f t="shared" ca="1" si="96"/>
        <v>Galletas sencillas de sal</v>
      </c>
      <c r="C1888" s="63" t="s">
        <v>1327</v>
      </c>
      <c r="D1888" s="63">
        <v>6</v>
      </c>
      <c r="E1888" s="66">
        <v>200</v>
      </c>
      <c r="F1888" s="65">
        <f t="shared" ca="1" si="97"/>
        <v>1200</v>
      </c>
      <c r="G1888" s="5"/>
      <c r="H1888" s="5"/>
      <c r="I1888" s="5"/>
      <c r="J1888" s="5"/>
    </row>
    <row r="1889" spans="1:10" ht="13.5" customHeight="1" x14ac:dyDescent="0.2">
      <c r="A1889" s="73">
        <v>50202306</v>
      </c>
      <c r="B1889" s="64" t="str">
        <f t="shared" ca="1" si="96"/>
        <v>Refrescos</v>
      </c>
      <c r="C1889" s="63" t="s">
        <v>17479</v>
      </c>
      <c r="D1889" s="63">
        <v>98</v>
      </c>
      <c r="E1889" s="66">
        <v>100</v>
      </c>
      <c r="F1889" s="65">
        <f t="shared" ca="1" si="97"/>
        <v>9800</v>
      </c>
      <c r="G1889" s="5"/>
      <c r="H1889" s="5"/>
      <c r="I1889" s="5"/>
      <c r="J1889" s="5"/>
    </row>
    <row r="1890" spans="1:10" ht="13.5" customHeight="1" x14ac:dyDescent="0.2">
      <c r="A1890" s="73">
        <v>50202305</v>
      </c>
      <c r="B1890" s="64" t="str">
        <f t="shared" ca="1" si="96"/>
        <v>Jugo fresco</v>
      </c>
      <c r="C1890" s="63" t="s">
        <v>9560</v>
      </c>
      <c r="D1890" s="63">
        <v>47</v>
      </c>
      <c r="E1890" s="66">
        <v>200</v>
      </c>
      <c r="F1890" s="65">
        <f t="shared" ca="1" si="97"/>
        <v>9400</v>
      </c>
      <c r="G1890" s="5"/>
      <c r="H1890" s="5"/>
      <c r="I1890" s="5"/>
      <c r="J1890" s="5"/>
    </row>
    <row r="1891" spans="1:10" ht="13.5" customHeight="1" x14ac:dyDescent="0.2">
      <c r="A1891" s="73">
        <v>50202301</v>
      </c>
      <c r="B1891" s="64" t="str">
        <f t="shared" ca="1" si="96"/>
        <v>Agua</v>
      </c>
      <c r="C1891" s="63" t="s">
        <v>9560</v>
      </c>
      <c r="D1891" s="63">
        <v>322</v>
      </c>
      <c r="E1891" s="66">
        <v>120</v>
      </c>
      <c r="F1891" s="65">
        <f t="shared" ca="1" si="97"/>
        <v>38640</v>
      </c>
      <c r="G1891" s="5"/>
      <c r="H1891" s="5"/>
      <c r="I1891" s="5"/>
      <c r="J1891" s="5"/>
    </row>
    <row r="1892" spans="1:10" ht="13.5" customHeight="1" x14ac:dyDescent="0.2">
      <c r="A1892" s="73">
        <v>50201713</v>
      </c>
      <c r="B1892" s="64" t="str">
        <f t="shared" ca="1" si="96"/>
        <v>Bolsas de té</v>
      </c>
      <c r="C1892" s="63" t="s">
        <v>16989</v>
      </c>
      <c r="D1892" s="63">
        <v>18</v>
      </c>
      <c r="E1892" s="66">
        <v>160</v>
      </c>
      <c r="F1892" s="65">
        <f t="shared" ca="1" si="97"/>
        <v>2880</v>
      </c>
      <c r="G1892" s="5"/>
      <c r="H1892" s="5"/>
      <c r="I1892" s="5"/>
      <c r="J1892" s="5"/>
    </row>
    <row r="1893" spans="1:10" ht="13.5" customHeight="1" x14ac:dyDescent="0.2">
      <c r="A1893" s="73">
        <v>50201711</v>
      </c>
      <c r="B1893" s="64" t="str">
        <f t="shared" ca="1" si="96"/>
        <v>Té instantáneo</v>
      </c>
      <c r="C1893" s="63" t="s">
        <v>4735</v>
      </c>
      <c r="D1893" s="63">
        <v>18</v>
      </c>
      <c r="E1893" s="66">
        <v>600</v>
      </c>
      <c r="F1893" s="65">
        <f t="shared" ca="1" si="97"/>
        <v>10800</v>
      </c>
      <c r="G1893" s="5"/>
      <c r="H1893" s="5"/>
      <c r="I1893" s="5"/>
      <c r="J1893" s="5"/>
    </row>
    <row r="1894" spans="1:10" ht="13.5" customHeight="1" x14ac:dyDescent="0.2">
      <c r="A1894" s="73">
        <v>50201706</v>
      </c>
      <c r="B1894" s="64" t="str">
        <f t="shared" ca="1" si="96"/>
        <v>Café</v>
      </c>
      <c r="C1894" s="63" t="s">
        <v>15637</v>
      </c>
      <c r="D1894" s="63">
        <v>32</v>
      </c>
      <c r="E1894" s="66">
        <v>200</v>
      </c>
      <c r="F1894" s="65">
        <f t="shared" ca="1" si="97"/>
        <v>6400</v>
      </c>
      <c r="G1894" s="5"/>
      <c r="H1894" s="5"/>
      <c r="I1894" s="5"/>
      <c r="J1894" s="5"/>
    </row>
    <row r="1895" spans="1:10" ht="13.5" customHeight="1" x14ac:dyDescent="0.2">
      <c r="A1895" s="73">
        <v>50201714</v>
      </c>
      <c r="B1895" s="64" t="str">
        <f t="shared" ca="1" si="96"/>
        <v>Cremas no lácteas</v>
      </c>
      <c r="C1895" s="63" t="s">
        <v>1449</v>
      </c>
      <c r="D1895" s="63">
        <v>16</v>
      </c>
      <c r="E1895" s="66">
        <v>220</v>
      </c>
      <c r="F1895" s="65">
        <f t="shared" ca="1" si="97"/>
        <v>3520</v>
      </c>
      <c r="G1895" s="5"/>
      <c r="H1895" s="5"/>
      <c r="I1895" s="5"/>
      <c r="J1895" s="5"/>
    </row>
    <row r="1896" spans="1:10" ht="13.5" customHeight="1" x14ac:dyDescent="0.2">
      <c r="A1896" s="73">
        <v>50202302</v>
      </c>
      <c r="B1896" s="64" t="str">
        <f t="shared" ca="1" si="96"/>
        <v>Hielo</v>
      </c>
      <c r="C1896" s="63" t="s">
        <v>4735</v>
      </c>
      <c r="D1896" s="63">
        <v>8</v>
      </c>
      <c r="E1896" s="66">
        <v>100</v>
      </c>
      <c r="F1896" s="65">
        <f t="shared" ca="1" si="97"/>
        <v>800</v>
      </c>
      <c r="G1896" s="5"/>
      <c r="H1896" s="5"/>
      <c r="I1896" s="5"/>
      <c r="J1896" s="5"/>
    </row>
    <row r="1897" spans="1:10" ht="13.5" customHeight="1" x14ac:dyDescent="0.2">
      <c r="A1897" s="73">
        <v>50192110</v>
      </c>
      <c r="B1897" s="64" t="str">
        <f t="shared" ca="1" si="96"/>
        <v>Nueces o fruta disecada</v>
      </c>
      <c r="C1897" s="63" t="s">
        <v>4735</v>
      </c>
      <c r="D1897" s="63">
        <v>5</v>
      </c>
      <c r="E1897" s="66">
        <v>1000</v>
      </c>
      <c r="F1897" s="65">
        <f t="shared" ca="1" si="97"/>
        <v>5000</v>
      </c>
      <c r="G1897" s="5"/>
      <c r="H1897" s="5"/>
      <c r="I1897" s="5"/>
      <c r="J1897" s="5"/>
    </row>
    <row r="1898" spans="1:10" ht="13.5" customHeight="1" x14ac:dyDescent="0.2">
      <c r="A1898" s="73">
        <v>50192501</v>
      </c>
      <c r="B1898" s="64" t="str">
        <f t="shared" ca="1" si="96"/>
        <v>Emparedados frescos</v>
      </c>
      <c r="C1898" s="63" t="s">
        <v>1449</v>
      </c>
      <c r="D1898" s="63">
        <v>75</v>
      </c>
      <c r="E1898" s="66">
        <v>300</v>
      </c>
      <c r="F1898" s="65">
        <f t="shared" ca="1" si="97"/>
        <v>22500</v>
      </c>
      <c r="G1898" s="5"/>
      <c r="H1898" s="5"/>
      <c r="I1898" s="5"/>
      <c r="J1898" s="5"/>
    </row>
    <row r="1899" spans="1:10" ht="14.1" customHeight="1" x14ac:dyDescent="0.2">
      <c r="A1899" s="5"/>
      <c r="B1899" s="5"/>
      <c r="C1899" s="5"/>
      <c r="D1899" s="5"/>
      <c r="E1899" s="68" t="s">
        <v>12551</v>
      </c>
      <c r="F1899" s="69">
        <f ca="1">SUM(Table3110[MONTO TOTAL ESTIMADO])</f>
        <v>148740</v>
      </c>
      <c r="G1899" s="5"/>
      <c r="H1899" s="5" t="str">
        <f>C1877</f>
        <v>Bienes</v>
      </c>
      <c r="I1899" s="5" t="str">
        <f>E1877</f>
        <v>Sí</v>
      </c>
      <c r="J1899" s="5" t="str">
        <f>D1877</f>
        <v>Compras Menores</v>
      </c>
    </row>
    <row r="1900" spans="1:10" ht="14.1" customHeight="1" thickBot="1" x14ac:dyDescent="0.3"/>
    <row r="1901" spans="1:10" ht="33.75" customHeight="1" thickBot="1" x14ac:dyDescent="0.25">
      <c r="A1901" s="59" t="s">
        <v>16383</v>
      </c>
      <c r="B1901" s="59" t="s">
        <v>161</v>
      </c>
      <c r="C1901" s="59" t="s">
        <v>11725</v>
      </c>
      <c r="D1901" s="59" t="s">
        <v>14379</v>
      </c>
      <c r="E1901" s="59" t="s">
        <v>10963</v>
      </c>
      <c r="F1901" s="59" t="s">
        <v>11096</v>
      </c>
      <c r="G1901" s="5"/>
      <c r="H1901" s="5"/>
      <c r="I1901" s="5"/>
      <c r="J1901" s="5"/>
    </row>
    <row r="1902" spans="1:10" ht="13.5" customHeight="1" thickBot="1" x14ac:dyDescent="0.25">
      <c r="A1902" s="61" t="s">
        <v>18885</v>
      </c>
      <c r="B1902" s="61" t="s">
        <v>18885</v>
      </c>
      <c r="C1902" s="61" t="s">
        <v>6799</v>
      </c>
      <c r="D1902" s="61" t="s">
        <v>10172</v>
      </c>
      <c r="E1902" s="61" t="s">
        <v>8855</v>
      </c>
      <c r="F1902" s="61"/>
      <c r="G1902" s="5"/>
      <c r="H1902" s="5"/>
      <c r="I1902" s="5"/>
      <c r="J1902" s="5"/>
    </row>
    <row r="1903" spans="1:10" ht="14.1" customHeight="1" thickBot="1" x14ac:dyDescent="0.25">
      <c r="A1903" s="78" t="s">
        <v>14829</v>
      </c>
      <c r="B1903" s="62" t="s">
        <v>8529</v>
      </c>
      <c r="C1903" s="71">
        <v>44927</v>
      </c>
      <c r="D1903" s="78" t="s">
        <v>9386</v>
      </c>
      <c r="E1903" s="62" t="s">
        <v>13094</v>
      </c>
      <c r="F1903" s="61" t="s">
        <v>3080</v>
      </c>
      <c r="G1903" s="5"/>
      <c r="H1903" s="5"/>
      <c r="I1903" s="5"/>
      <c r="J1903" s="5"/>
    </row>
    <row r="1904" spans="1:10" ht="14.1" customHeight="1" thickBot="1" x14ac:dyDescent="0.25">
      <c r="A1904" s="79"/>
      <c r="B1904" s="62" t="s">
        <v>1786</v>
      </c>
      <c r="C1904" s="60">
        <f>IF(C1903="","",IF(AND(MONTH(C1903)&gt;=1,MONTH(C1903)&lt;=3),1,IF(AND(MONTH(C1903)&gt;=4,MONTH(C1903)&lt;=6),2,IF(AND(MONTH(C1903)&gt;=7,MONTH(C1903)&lt;=9),3,4))))</f>
        <v>1</v>
      </c>
      <c r="D1904" s="79"/>
      <c r="E1904" s="62" t="s">
        <v>2417</v>
      </c>
      <c r="F1904" s="61" t="s">
        <v>11113</v>
      </c>
      <c r="G1904" s="5"/>
      <c r="H1904" s="5"/>
      <c r="I1904" s="5"/>
      <c r="J1904" s="5"/>
    </row>
    <row r="1905" spans="1:10" ht="14.1" customHeight="1" thickBot="1" x14ac:dyDescent="0.25">
      <c r="A1905" s="79"/>
      <c r="B1905" s="62" t="s">
        <v>12943</v>
      </c>
      <c r="C1905" s="71">
        <v>45016</v>
      </c>
      <c r="D1905" s="79"/>
      <c r="E1905" s="62" t="s">
        <v>3073</v>
      </c>
      <c r="F1905" s="61" t="s">
        <v>11113</v>
      </c>
      <c r="G1905" s="5"/>
      <c r="H1905" s="5"/>
      <c r="I1905" s="5"/>
      <c r="J1905" s="5"/>
    </row>
    <row r="1906" spans="1:10" ht="14.1" customHeight="1" thickBot="1" x14ac:dyDescent="0.25">
      <c r="A1906" s="79"/>
      <c r="B1906" s="62" t="s">
        <v>1786</v>
      </c>
      <c r="C1906" s="60">
        <f>IF(C1905="","",IF(AND(MONTH(C1905)&gt;=1,MONTH(C1905)&lt;=3),1,IF(AND(MONTH(C1905)&gt;=4,MONTH(C1905)&lt;=6),2,IF(AND(MONTH(C1905)&gt;=7,MONTH(C1905)&lt;=9),3,4))))</f>
        <v>1</v>
      </c>
      <c r="D1906" s="79"/>
      <c r="E1906" s="62" t="s">
        <v>13193</v>
      </c>
      <c r="F1906" s="61" t="s">
        <v>11113</v>
      </c>
      <c r="G1906" s="5"/>
      <c r="H1906" s="5"/>
      <c r="I1906" s="5"/>
      <c r="J1906" s="5"/>
    </row>
    <row r="1907" spans="1:10" ht="14.1" customHeight="1" thickBot="1" x14ac:dyDescent="0.25">
      <c r="A1907" s="5"/>
      <c r="B1907" s="5"/>
      <c r="C1907" s="5"/>
      <c r="D1907" s="5"/>
      <c r="E1907" s="5"/>
      <c r="F1907" s="5"/>
      <c r="G1907" s="5"/>
      <c r="H1907" s="5"/>
      <c r="I1907" s="5"/>
      <c r="J1907" s="5"/>
    </row>
    <row r="1908" spans="1:10" ht="14.1" customHeight="1" thickBot="1" x14ac:dyDescent="0.25">
      <c r="A1908" s="67" t="s">
        <v>15736</v>
      </c>
      <c r="B1908" s="67" t="s">
        <v>16147</v>
      </c>
      <c r="C1908" s="67" t="s">
        <v>15642</v>
      </c>
      <c r="D1908" s="67" t="s">
        <v>15252</v>
      </c>
      <c r="E1908" s="67" t="s">
        <v>6933</v>
      </c>
      <c r="F1908" s="67" t="s">
        <v>15281</v>
      </c>
      <c r="G1908" s="5"/>
      <c r="H1908" s="5"/>
      <c r="I1908" s="5"/>
      <c r="J1908" s="5"/>
    </row>
    <row r="1909" spans="1:10" ht="13.5" customHeight="1" x14ac:dyDescent="0.2">
      <c r="A1909" s="73">
        <v>90101801</v>
      </c>
      <c r="B1909" s="64" t="str">
        <f ca="1">IFERROR(INDEX(UNSPSCDes,MATCH(INDIRECT(ADDRESS(ROW(),COLUMN()-1,4)),UNSPSCCode,0)),"")</f>
        <v>Comidas para llevar preparadas profesionalmente</v>
      </c>
      <c r="C1909" s="63" t="s">
        <v>1449</v>
      </c>
      <c r="D1909" s="63">
        <v>100</v>
      </c>
      <c r="E1909" s="66">
        <v>400</v>
      </c>
      <c r="F1909" s="65">
        <f ca="1">INDIRECT(ADDRESS(ROW(),COLUMN()-2,4))*INDIRECT(ADDRESS(ROW(),COLUMN()-1,4))</f>
        <v>40000</v>
      </c>
      <c r="G1909" s="5"/>
      <c r="H1909" s="5"/>
      <c r="I1909" s="5"/>
      <c r="J1909" s="5"/>
    </row>
    <row r="1910" spans="1:10" ht="14.1" customHeight="1" x14ac:dyDescent="0.2">
      <c r="A1910" s="5"/>
      <c r="B1910" s="5"/>
      <c r="C1910" s="5"/>
      <c r="D1910" s="5"/>
      <c r="E1910" s="68" t="s">
        <v>12551</v>
      </c>
      <c r="F1910" s="69">
        <f ca="1">SUM(Table3111[MONTO TOTAL ESTIMADO])</f>
        <v>40000</v>
      </c>
      <c r="G1910" s="5"/>
      <c r="H1910" s="5" t="str">
        <f>C1902</f>
        <v>Servicios</v>
      </c>
      <c r="I1910" s="5" t="str">
        <f>E1902</f>
        <v>Sí</v>
      </c>
      <c r="J1910" s="5" t="str">
        <f>D1902</f>
        <v>Compras por debajo del Umbral</v>
      </c>
    </row>
    <row r="1911" spans="1:10" ht="14.1" customHeight="1" thickBot="1" x14ac:dyDescent="0.3"/>
    <row r="1912" spans="1:10" ht="33.75" customHeight="1" thickBot="1" x14ac:dyDescent="0.25">
      <c r="A1912" s="59" t="s">
        <v>16383</v>
      </c>
      <c r="B1912" s="59" t="s">
        <v>161</v>
      </c>
      <c r="C1912" s="59" t="s">
        <v>11725</v>
      </c>
      <c r="D1912" s="59" t="s">
        <v>14379</v>
      </c>
      <c r="E1912" s="59" t="s">
        <v>10963</v>
      </c>
      <c r="F1912" s="59" t="s">
        <v>11096</v>
      </c>
      <c r="G1912" s="5"/>
      <c r="H1912" s="5"/>
      <c r="I1912" s="5"/>
      <c r="J1912" s="5"/>
    </row>
    <row r="1913" spans="1:10" ht="13.5" customHeight="1" thickBot="1" x14ac:dyDescent="0.25">
      <c r="A1913" s="61" t="s">
        <v>18885</v>
      </c>
      <c r="B1913" s="61" t="s">
        <v>18885</v>
      </c>
      <c r="C1913" s="61" t="s">
        <v>6799</v>
      </c>
      <c r="D1913" s="61" t="s">
        <v>10172</v>
      </c>
      <c r="E1913" s="61" t="s">
        <v>8855</v>
      </c>
      <c r="F1913" s="61"/>
      <c r="G1913" s="5"/>
      <c r="H1913" s="5"/>
      <c r="I1913" s="5"/>
      <c r="J1913" s="5"/>
    </row>
    <row r="1914" spans="1:10" ht="14.1" customHeight="1" thickBot="1" x14ac:dyDescent="0.25">
      <c r="A1914" s="78" t="s">
        <v>14829</v>
      </c>
      <c r="B1914" s="62" t="s">
        <v>8529</v>
      </c>
      <c r="C1914" s="71">
        <v>45017</v>
      </c>
      <c r="D1914" s="78" t="s">
        <v>9386</v>
      </c>
      <c r="E1914" s="62" t="s">
        <v>13094</v>
      </c>
      <c r="F1914" s="61" t="s">
        <v>3080</v>
      </c>
      <c r="G1914" s="5"/>
      <c r="H1914" s="5"/>
      <c r="I1914" s="5"/>
      <c r="J1914" s="5"/>
    </row>
    <row r="1915" spans="1:10" ht="14.1" customHeight="1" thickBot="1" x14ac:dyDescent="0.25">
      <c r="A1915" s="79"/>
      <c r="B1915" s="62" t="s">
        <v>1786</v>
      </c>
      <c r="C1915" s="60">
        <f>IF(C1914="","",IF(AND(MONTH(C1914)&gt;=1,MONTH(C1914)&lt;=3),1,IF(AND(MONTH(C1914)&gt;=4,MONTH(C1914)&lt;=6),2,IF(AND(MONTH(C1914)&gt;=7,MONTH(C1914)&lt;=9),3,4))))</f>
        <v>2</v>
      </c>
      <c r="D1915" s="79"/>
      <c r="E1915" s="62" t="s">
        <v>2417</v>
      </c>
      <c r="F1915" s="61" t="s">
        <v>11113</v>
      </c>
      <c r="G1915" s="5"/>
      <c r="H1915" s="5"/>
      <c r="I1915" s="5"/>
      <c r="J1915" s="5"/>
    </row>
    <row r="1916" spans="1:10" ht="14.1" customHeight="1" thickBot="1" x14ac:dyDescent="0.25">
      <c r="A1916" s="79"/>
      <c r="B1916" s="62" t="s">
        <v>12943</v>
      </c>
      <c r="C1916" s="71">
        <v>45107</v>
      </c>
      <c r="D1916" s="79"/>
      <c r="E1916" s="62" t="s">
        <v>3073</v>
      </c>
      <c r="F1916" s="61" t="s">
        <v>11113</v>
      </c>
      <c r="G1916" s="5"/>
      <c r="H1916" s="5"/>
      <c r="I1916" s="5"/>
      <c r="J1916" s="5"/>
    </row>
    <row r="1917" spans="1:10" ht="14.1" customHeight="1" thickBot="1" x14ac:dyDescent="0.25">
      <c r="A1917" s="79"/>
      <c r="B1917" s="62" t="s">
        <v>1786</v>
      </c>
      <c r="C1917" s="60">
        <f>IF(C1916="","",IF(AND(MONTH(C1916)&gt;=1,MONTH(C1916)&lt;=3),1,IF(AND(MONTH(C1916)&gt;=4,MONTH(C1916)&lt;=6),2,IF(AND(MONTH(C1916)&gt;=7,MONTH(C1916)&lt;=9),3,4))))</f>
        <v>2</v>
      </c>
      <c r="D1917" s="79"/>
      <c r="E1917" s="62" t="s">
        <v>13193</v>
      </c>
      <c r="F1917" s="61" t="s">
        <v>11113</v>
      </c>
      <c r="G1917" s="5"/>
      <c r="H1917" s="5"/>
      <c r="I1917" s="5"/>
      <c r="J1917" s="5"/>
    </row>
    <row r="1918" spans="1:10" ht="14.1" customHeight="1" thickBot="1" x14ac:dyDescent="0.25">
      <c r="A1918" s="5"/>
      <c r="B1918" s="5"/>
      <c r="C1918" s="5"/>
      <c r="D1918" s="5"/>
      <c r="E1918" s="5"/>
      <c r="F1918" s="5"/>
      <c r="G1918" s="5"/>
      <c r="H1918" s="5"/>
      <c r="I1918" s="5"/>
      <c r="J1918" s="5"/>
    </row>
    <row r="1919" spans="1:10" ht="14.1" customHeight="1" thickBot="1" x14ac:dyDescent="0.25">
      <c r="A1919" s="67" t="s">
        <v>15736</v>
      </c>
      <c r="B1919" s="67" t="s">
        <v>16147</v>
      </c>
      <c r="C1919" s="67" t="s">
        <v>15642</v>
      </c>
      <c r="D1919" s="67" t="s">
        <v>15252</v>
      </c>
      <c r="E1919" s="67" t="s">
        <v>6933</v>
      </c>
      <c r="F1919" s="67" t="s">
        <v>15281</v>
      </c>
      <c r="G1919" s="5"/>
      <c r="H1919" s="5"/>
      <c r="I1919" s="5"/>
      <c r="J1919" s="5"/>
    </row>
    <row r="1920" spans="1:10" ht="14.1" customHeight="1" x14ac:dyDescent="0.2">
      <c r="A1920" s="73">
        <v>91111603</v>
      </c>
      <c r="B1920" s="64" t="str">
        <f ca="1">IFERROR(INDEX(UNSPSCDes,MATCH(INDIRECT(ADDRESS(ROW(),COLUMN()-1,4)),UNSPSCCode,0)),"")</f>
        <v>Servicios de cocina o preparación de comidas</v>
      </c>
      <c r="C1920" s="63" t="s">
        <v>1449</v>
      </c>
      <c r="D1920" s="63">
        <v>75</v>
      </c>
      <c r="E1920" s="66">
        <v>400</v>
      </c>
      <c r="F1920" s="65">
        <f ca="1">INDIRECT(ADDRESS(ROW(),COLUMN()-2,4))*INDIRECT(ADDRESS(ROW(),COLUMN()-1,4))</f>
        <v>30000</v>
      </c>
      <c r="G1920" s="5"/>
      <c r="H1920" s="5"/>
      <c r="I1920" s="5"/>
      <c r="J1920" s="5"/>
    </row>
    <row r="1921" spans="1:10" ht="13.5" customHeight="1" x14ac:dyDescent="0.2">
      <c r="A1921" s="73">
        <v>50192701</v>
      </c>
      <c r="B1921" s="64" t="str">
        <f ca="1">IFERROR(INDEX(UNSPSCDes,MATCH(INDIRECT(ADDRESS(ROW(),COLUMN()-1,4)),UNSPSCCode,0)),"")</f>
        <v>Comidas combinadas frescas</v>
      </c>
      <c r="C1921" s="63" t="s">
        <v>1449</v>
      </c>
      <c r="D1921" s="63">
        <v>75</v>
      </c>
      <c r="E1921" s="66">
        <v>400</v>
      </c>
      <c r="F1921" s="65">
        <f ca="1">INDIRECT(ADDRESS(ROW(),COLUMN()-2,4))*INDIRECT(ADDRESS(ROW(),COLUMN()-1,4))</f>
        <v>30000</v>
      </c>
      <c r="G1921" s="5"/>
      <c r="H1921" s="5"/>
      <c r="I1921" s="5"/>
      <c r="J1921" s="5"/>
    </row>
    <row r="1922" spans="1:10" ht="13.5" customHeight="1" x14ac:dyDescent="0.2">
      <c r="A1922" s="73">
        <v>90101801</v>
      </c>
      <c r="B1922" s="64" t="str">
        <f ca="1">IFERROR(INDEX(UNSPSCDes,MATCH(INDIRECT(ADDRESS(ROW(),COLUMN()-1,4)),UNSPSCCode,0)),"")</f>
        <v>Comidas para llevar preparadas profesionalmente</v>
      </c>
      <c r="C1922" s="63" t="s">
        <v>1449</v>
      </c>
      <c r="D1922" s="63">
        <v>100</v>
      </c>
      <c r="E1922" s="66">
        <v>400</v>
      </c>
      <c r="F1922" s="65">
        <f ca="1">INDIRECT(ADDRESS(ROW(),COLUMN()-2,4))*INDIRECT(ADDRESS(ROW(),COLUMN()-1,4))</f>
        <v>40000</v>
      </c>
      <c r="G1922" s="5"/>
      <c r="H1922" s="5"/>
      <c r="I1922" s="5"/>
      <c r="J1922" s="5"/>
    </row>
    <row r="1923" spans="1:10" ht="14.1" customHeight="1" x14ac:dyDescent="0.2">
      <c r="A1923" s="5"/>
      <c r="B1923" s="5"/>
      <c r="C1923" s="5"/>
      <c r="D1923" s="5"/>
      <c r="E1923" s="68" t="s">
        <v>12551</v>
      </c>
      <c r="F1923" s="69">
        <f ca="1">SUM(Table3112[MONTO TOTAL ESTIMADO])</f>
        <v>100000</v>
      </c>
      <c r="G1923" s="5"/>
      <c r="H1923" s="5" t="str">
        <f>C1913</f>
        <v>Servicios</v>
      </c>
      <c r="I1923" s="5" t="str">
        <f>E1913</f>
        <v>Sí</v>
      </c>
      <c r="J1923" s="5" t="str">
        <f>D1913</f>
        <v>Compras por debajo del Umbral</v>
      </c>
    </row>
    <row r="1924" spans="1:10" ht="14.1" customHeight="1" thickBot="1" x14ac:dyDescent="0.3"/>
    <row r="1925" spans="1:10" ht="33.75" customHeight="1" thickBot="1" x14ac:dyDescent="0.25">
      <c r="A1925" s="59" t="s">
        <v>16383</v>
      </c>
      <c r="B1925" s="59" t="s">
        <v>161</v>
      </c>
      <c r="C1925" s="59" t="s">
        <v>11725</v>
      </c>
      <c r="D1925" s="59" t="s">
        <v>14379</v>
      </c>
      <c r="E1925" s="59" t="s">
        <v>10963</v>
      </c>
      <c r="F1925" s="59" t="s">
        <v>11096</v>
      </c>
      <c r="G1925" s="5"/>
      <c r="H1925" s="5"/>
      <c r="I1925" s="5"/>
      <c r="J1925" s="5"/>
    </row>
    <row r="1926" spans="1:10" ht="13.5" customHeight="1" thickBot="1" x14ac:dyDescent="0.25">
      <c r="A1926" s="61" t="s">
        <v>18885</v>
      </c>
      <c r="B1926" s="61" t="s">
        <v>18885</v>
      </c>
      <c r="C1926" s="61" t="s">
        <v>6799</v>
      </c>
      <c r="D1926" s="61" t="s">
        <v>10172</v>
      </c>
      <c r="E1926" s="61" t="s">
        <v>8855</v>
      </c>
      <c r="F1926" s="61"/>
      <c r="G1926" s="5"/>
      <c r="H1926" s="5"/>
      <c r="I1926" s="5"/>
      <c r="J1926" s="5"/>
    </row>
    <row r="1927" spans="1:10" ht="14.1" customHeight="1" thickBot="1" x14ac:dyDescent="0.25">
      <c r="A1927" s="78" t="s">
        <v>14829</v>
      </c>
      <c r="B1927" s="62" t="s">
        <v>8529</v>
      </c>
      <c r="C1927" s="71">
        <v>45108</v>
      </c>
      <c r="D1927" s="78" t="s">
        <v>9386</v>
      </c>
      <c r="E1927" s="62" t="s">
        <v>13094</v>
      </c>
      <c r="F1927" s="61" t="s">
        <v>3080</v>
      </c>
      <c r="G1927" s="5"/>
      <c r="H1927" s="5"/>
      <c r="I1927" s="5"/>
      <c r="J1927" s="5"/>
    </row>
    <row r="1928" spans="1:10" ht="14.1" customHeight="1" thickBot="1" x14ac:dyDescent="0.25">
      <c r="A1928" s="79"/>
      <c r="B1928" s="62" t="s">
        <v>1786</v>
      </c>
      <c r="C1928" s="60">
        <f>IF(C1927="","",IF(AND(MONTH(C1927)&gt;=1,MONTH(C1927)&lt;=3),1,IF(AND(MONTH(C1927)&gt;=4,MONTH(C1927)&lt;=6),2,IF(AND(MONTH(C1927)&gt;=7,MONTH(C1927)&lt;=9),3,4))))</f>
        <v>3</v>
      </c>
      <c r="D1928" s="79"/>
      <c r="E1928" s="62" t="s">
        <v>2417</v>
      </c>
      <c r="F1928" s="61" t="s">
        <v>11113</v>
      </c>
      <c r="G1928" s="5"/>
      <c r="H1928" s="5"/>
      <c r="I1928" s="5"/>
      <c r="J1928" s="5"/>
    </row>
    <row r="1929" spans="1:10" ht="14.1" customHeight="1" thickBot="1" x14ac:dyDescent="0.25">
      <c r="A1929" s="79"/>
      <c r="B1929" s="62" t="s">
        <v>12943</v>
      </c>
      <c r="C1929" s="71">
        <v>45199</v>
      </c>
      <c r="D1929" s="79"/>
      <c r="E1929" s="62" t="s">
        <v>3073</v>
      </c>
      <c r="F1929" s="61" t="s">
        <v>11113</v>
      </c>
      <c r="G1929" s="5"/>
      <c r="H1929" s="5"/>
      <c r="I1929" s="5"/>
      <c r="J1929" s="5"/>
    </row>
    <row r="1930" spans="1:10" ht="14.1" customHeight="1" thickBot="1" x14ac:dyDescent="0.25">
      <c r="A1930" s="79"/>
      <c r="B1930" s="62" t="s">
        <v>1786</v>
      </c>
      <c r="C1930" s="60">
        <f>IF(C1929="","",IF(AND(MONTH(C1929)&gt;=1,MONTH(C1929)&lt;=3),1,IF(AND(MONTH(C1929)&gt;=4,MONTH(C1929)&lt;=6),2,IF(AND(MONTH(C1929)&gt;=7,MONTH(C1929)&lt;=9),3,4))))</f>
        <v>3</v>
      </c>
      <c r="D1930" s="79"/>
      <c r="E1930" s="62" t="s">
        <v>13193</v>
      </c>
      <c r="F1930" s="61" t="s">
        <v>11113</v>
      </c>
      <c r="G1930" s="5"/>
      <c r="H1930" s="5"/>
      <c r="I1930" s="5"/>
      <c r="J1930" s="5"/>
    </row>
    <row r="1931" spans="1:10" ht="14.1" customHeight="1" thickBot="1" x14ac:dyDescent="0.25">
      <c r="A1931" s="5"/>
      <c r="B1931" s="5"/>
      <c r="C1931" s="5"/>
      <c r="D1931" s="5"/>
      <c r="E1931" s="5"/>
      <c r="F1931" s="5"/>
      <c r="G1931" s="5"/>
      <c r="H1931" s="5"/>
      <c r="I1931" s="5"/>
      <c r="J1931" s="5"/>
    </row>
    <row r="1932" spans="1:10" ht="14.1" customHeight="1" thickBot="1" x14ac:dyDescent="0.25">
      <c r="A1932" s="67" t="s">
        <v>15736</v>
      </c>
      <c r="B1932" s="67" t="s">
        <v>16147</v>
      </c>
      <c r="C1932" s="67" t="s">
        <v>15642</v>
      </c>
      <c r="D1932" s="67" t="s">
        <v>15252</v>
      </c>
      <c r="E1932" s="67" t="s">
        <v>6933</v>
      </c>
      <c r="F1932" s="67" t="s">
        <v>15281</v>
      </c>
      <c r="G1932" s="5"/>
      <c r="H1932" s="5"/>
      <c r="I1932" s="5"/>
      <c r="J1932" s="5"/>
    </row>
    <row r="1933" spans="1:10" ht="14.1" customHeight="1" x14ac:dyDescent="0.2">
      <c r="A1933" s="73">
        <v>91111603</v>
      </c>
      <c r="B1933" s="64" t="str">
        <f ca="1">IFERROR(INDEX(UNSPSCDes,MATCH(INDIRECT(ADDRESS(ROW(),COLUMN()-1,4)),UNSPSCCode,0)),"")</f>
        <v>Servicios de cocina o preparación de comidas</v>
      </c>
      <c r="C1933" s="63" t="s">
        <v>1449</v>
      </c>
      <c r="D1933" s="63">
        <v>75</v>
      </c>
      <c r="E1933" s="66">
        <v>400</v>
      </c>
      <c r="F1933" s="65">
        <f ca="1">INDIRECT(ADDRESS(ROW(),COLUMN()-2,4))*INDIRECT(ADDRESS(ROW(),COLUMN()-1,4))</f>
        <v>30000</v>
      </c>
      <c r="G1933" s="5"/>
      <c r="H1933" s="5"/>
      <c r="I1933" s="5"/>
      <c r="J1933" s="5"/>
    </row>
    <row r="1934" spans="1:10" ht="13.5" customHeight="1" x14ac:dyDescent="0.2">
      <c r="A1934" s="73">
        <v>50192701</v>
      </c>
      <c r="B1934" s="64" t="str">
        <f ca="1">IFERROR(INDEX(UNSPSCDes,MATCH(INDIRECT(ADDRESS(ROW(),COLUMN()-1,4)),UNSPSCCode,0)),"")</f>
        <v>Comidas combinadas frescas</v>
      </c>
      <c r="C1934" s="63" t="s">
        <v>1449</v>
      </c>
      <c r="D1934" s="63">
        <v>75</v>
      </c>
      <c r="E1934" s="66">
        <v>400</v>
      </c>
      <c r="F1934" s="65">
        <f ca="1">INDIRECT(ADDRESS(ROW(),COLUMN()-2,4))*INDIRECT(ADDRESS(ROW(),COLUMN()-1,4))</f>
        <v>30000</v>
      </c>
      <c r="G1934" s="5"/>
      <c r="H1934" s="5"/>
      <c r="I1934" s="5"/>
      <c r="J1934" s="5"/>
    </row>
    <row r="1935" spans="1:10" ht="13.5" customHeight="1" x14ac:dyDescent="0.2">
      <c r="A1935" s="73">
        <v>90101801</v>
      </c>
      <c r="B1935" s="64" t="str">
        <f ca="1">IFERROR(INDEX(UNSPSCDes,MATCH(INDIRECT(ADDRESS(ROW(),COLUMN()-1,4)),UNSPSCCode,0)),"")</f>
        <v>Comidas para llevar preparadas profesionalmente</v>
      </c>
      <c r="C1935" s="63" t="s">
        <v>1449</v>
      </c>
      <c r="D1935" s="63">
        <v>100</v>
      </c>
      <c r="E1935" s="66">
        <v>400</v>
      </c>
      <c r="F1935" s="65">
        <f ca="1">INDIRECT(ADDRESS(ROW(),COLUMN()-2,4))*INDIRECT(ADDRESS(ROW(),COLUMN()-1,4))</f>
        <v>40000</v>
      </c>
      <c r="G1935" s="5"/>
      <c r="H1935" s="5"/>
      <c r="I1935" s="5"/>
      <c r="J1935" s="5"/>
    </row>
    <row r="1936" spans="1:10" ht="14.1" customHeight="1" x14ac:dyDescent="0.2">
      <c r="A1936" s="5"/>
      <c r="B1936" s="5"/>
      <c r="C1936" s="5"/>
      <c r="D1936" s="5"/>
      <c r="E1936" s="68" t="s">
        <v>12551</v>
      </c>
      <c r="F1936" s="69">
        <f ca="1">SUM(Table3113[MONTO TOTAL ESTIMADO])</f>
        <v>100000</v>
      </c>
      <c r="G1936" s="5"/>
      <c r="H1936" s="5" t="str">
        <f>C1926</f>
        <v>Servicios</v>
      </c>
      <c r="I1936" s="5" t="str">
        <f>E1926</f>
        <v>Sí</v>
      </c>
      <c r="J1936" s="5" t="str">
        <f>D1926</f>
        <v>Compras por debajo del Umbral</v>
      </c>
    </row>
    <row r="1937" spans="1:10" ht="14.1" customHeight="1" thickBot="1" x14ac:dyDescent="0.3"/>
    <row r="1938" spans="1:10" ht="33.75" customHeight="1" thickBot="1" x14ac:dyDescent="0.25">
      <c r="A1938" s="59" t="s">
        <v>16383</v>
      </c>
      <c r="B1938" s="59" t="s">
        <v>161</v>
      </c>
      <c r="C1938" s="59" t="s">
        <v>11725</v>
      </c>
      <c r="D1938" s="59" t="s">
        <v>14379</v>
      </c>
      <c r="E1938" s="59" t="s">
        <v>10963</v>
      </c>
      <c r="F1938" s="59" t="s">
        <v>11096</v>
      </c>
      <c r="G1938" s="5"/>
      <c r="H1938" s="5"/>
      <c r="I1938" s="5"/>
      <c r="J1938" s="5"/>
    </row>
    <row r="1939" spans="1:10" ht="13.5" customHeight="1" thickBot="1" x14ac:dyDescent="0.25">
      <c r="A1939" s="61" t="s">
        <v>18885</v>
      </c>
      <c r="B1939" s="61" t="s">
        <v>18885</v>
      </c>
      <c r="C1939" s="61" t="s">
        <v>6799</v>
      </c>
      <c r="D1939" s="61" t="s">
        <v>10172</v>
      </c>
      <c r="E1939" s="61" t="s">
        <v>8855</v>
      </c>
      <c r="F1939" s="61"/>
      <c r="G1939" s="5"/>
      <c r="H1939" s="5"/>
      <c r="I1939" s="5"/>
      <c r="J1939" s="5"/>
    </row>
    <row r="1940" spans="1:10" ht="14.1" customHeight="1" thickBot="1" x14ac:dyDescent="0.25">
      <c r="A1940" s="78" t="s">
        <v>14829</v>
      </c>
      <c r="B1940" s="62" t="s">
        <v>8529</v>
      </c>
      <c r="C1940" s="71">
        <v>45200</v>
      </c>
      <c r="D1940" s="78" t="s">
        <v>9386</v>
      </c>
      <c r="E1940" s="62" t="s">
        <v>13094</v>
      </c>
      <c r="F1940" s="61" t="s">
        <v>3080</v>
      </c>
      <c r="G1940" s="5"/>
      <c r="H1940" s="5"/>
      <c r="I1940" s="5"/>
      <c r="J1940" s="5"/>
    </row>
    <row r="1941" spans="1:10" ht="14.1" customHeight="1" thickBot="1" x14ac:dyDescent="0.25">
      <c r="A1941" s="79"/>
      <c r="B1941" s="62" t="s">
        <v>1786</v>
      </c>
      <c r="C1941" s="60">
        <f>IF(C1940="","",IF(AND(MONTH(C1940)&gt;=1,MONTH(C1940)&lt;=3),1,IF(AND(MONTH(C1940)&gt;=4,MONTH(C1940)&lt;=6),2,IF(AND(MONTH(C1940)&gt;=7,MONTH(C1940)&lt;=9),3,4))))</f>
        <v>4</v>
      </c>
      <c r="D1941" s="79"/>
      <c r="E1941" s="62" t="s">
        <v>2417</v>
      </c>
      <c r="F1941" s="61" t="s">
        <v>11113</v>
      </c>
      <c r="G1941" s="5"/>
      <c r="H1941" s="5"/>
      <c r="I1941" s="5"/>
      <c r="J1941" s="5"/>
    </row>
    <row r="1942" spans="1:10" ht="14.1" customHeight="1" thickBot="1" x14ac:dyDescent="0.25">
      <c r="A1942" s="79"/>
      <c r="B1942" s="62" t="s">
        <v>12943</v>
      </c>
      <c r="C1942" s="71">
        <v>45291</v>
      </c>
      <c r="D1942" s="79"/>
      <c r="E1942" s="62" t="s">
        <v>3073</v>
      </c>
      <c r="F1942" s="61" t="s">
        <v>11113</v>
      </c>
      <c r="G1942" s="5"/>
      <c r="H1942" s="5"/>
      <c r="I1942" s="5"/>
      <c r="J1942" s="5"/>
    </row>
    <row r="1943" spans="1:10" ht="14.1" customHeight="1" thickBot="1" x14ac:dyDescent="0.25">
      <c r="A1943" s="79"/>
      <c r="B1943" s="62" t="s">
        <v>1786</v>
      </c>
      <c r="C1943" s="60">
        <f>IF(C1942="","",IF(AND(MONTH(C1942)&gt;=1,MONTH(C1942)&lt;=3),1,IF(AND(MONTH(C1942)&gt;=4,MONTH(C1942)&lt;=6),2,IF(AND(MONTH(C1942)&gt;=7,MONTH(C1942)&lt;=9),3,4))))</f>
        <v>4</v>
      </c>
      <c r="D1943" s="79"/>
      <c r="E1943" s="62" t="s">
        <v>13193</v>
      </c>
      <c r="F1943" s="61" t="s">
        <v>11113</v>
      </c>
      <c r="G1943" s="5"/>
      <c r="H1943" s="5"/>
      <c r="I1943" s="5"/>
      <c r="J1943" s="5"/>
    </row>
    <row r="1944" spans="1:10" ht="14.1" customHeight="1" thickBot="1" x14ac:dyDescent="0.25">
      <c r="A1944" s="5"/>
      <c r="B1944" s="5"/>
      <c r="C1944" s="5"/>
      <c r="D1944" s="5"/>
      <c r="E1944" s="5"/>
      <c r="F1944" s="5"/>
      <c r="G1944" s="5"/>
      <c r="H1944" s="5"/>
      <c r="I1944" s="5"/>
      <c r="J1944" s="5"/>
    </row>
    <row r="1945" spans="1:10" ht="14.1" customHeight="1" thickBot="1" x14ac:dyDescent="0.25">
      <c r="A1945" s="67" t="s">
        <v>15736</v>
      </c>
      <c r="B1945" s="67" t="s">
        <v>16147</v>
      </c>
      <c r="C1945" s="67" t="s">
        <v>15642</v>
      </c>
      <c r="D1945" s="67" t="s">
        <v>15252</v>
      </c>
      <c r="E1945" s="67" t="s">
        <v>6933</v>
      </c>
      <c r="F1945" s="67" t="s">
        <v>15281</v>
      </c>
      <c r="G1945" s="5"/>
      <c r="H1945" s="5"/>
      <c r="I1945" s="5"/>
      <c r="J1945" s="5"/>
    </row>
    <row r="1946" spans="1:10" ht="14.1" customHeight="1" x14ac:dyDescent="0.2">
      <c r="A1946" s="73">
        <v>91111603</v>
      </c>
      <c r="B1946" s="64" t="str">
        <f ca="1">IFERROR(INDEX(UNSPSCDes,MATCH(INDIRECT(ADDRESS(ROW(),COLUMN()-1,4)),UNSPSCCode,0)),"")</f>
        <v>Servicios de cocina o preparación de comidas</v>
      </c>
      <c r="C1946" s="63" t="s">
        <v>1449</v>
      </c>
      <c r="D1946" s="63">
        <v>75</v>
      </c>
      <c r="E1946" s="66">
        <v>400</v>
      </c>
      <c r="F1946" s="65">
        <f ca="1">INDIRECT(ADDRESS(ROW(),COLUMN()-2,4))*INDIRECT(ADDRESS(ROW(),COLUMN()-1,4))</f>
        <v>30000</v>
      </c>
      <c r="G1946" s="5"/>
      <c r="H1946" s="5"/>
      <c r="I1946" s="5"/>
      <c r="J1946" s="5"/>
    </row>
    <row r="1947" spans="1:10" ht="13.5" customHeight="1" x14ac:dyDescent="0.2">
      <c r="A1947" s="73">
        <v>50192701</v>
      </c>
      <c r="B1947" s="64" t="str">
        <f ca="1">IFERROR(INDEX(UNSPSCDes,MATCH(INDIRECT(ADDRESS(ROW(),COLUMN()-1,4)),UNSPSCCode,0)),"")</f>
        <v>Comidas combinadas frescas</v>
      </c>
      <c r="C1947" s="63" t="s">
        <v>1449</v>
      </c>
      <c r="D1947" s="63">
        <v>75</v>
      </c>
      <c r="E1947" s="66">
        <v>400</v>
      </c>
      <c r="F1947" s="65">
        <f ca="1">INDIRECT(ADDRESS(ROW(),COLUMN()-2,4))*INDIRECT(ADDRESS(ROW(),COLUMN()-1,4))</f>
        <v>30000</v>
      </c>
      <c r="G1947" s="5"/>
      <c r="H1947" s="5"/>
      <c r="I1947" s="5"/>
      <c r="J1947" s="5"/>
    </row>
    <row r="1948" spans="1:10" ht="13.5" customHeight="1" x14ac:dyDescent="0.2">
      <c r="A1948" s="73">
        <v>90101801</v>
      </c>
      <c r="B1948" s="64" t="str">
        <f ca="1">IFERROR(INDEX(UNSPSCDes,MATCH(INDIRECT(ADDRESS(ROW(),COLUMN()-1,4)),UNSPSCCode,0)),"")</f>
        <v>Comidas para llevar preparadas profesionalmente</v>
      </c>
      <c r="C1948" s="63" t="s">
        <v>1449</v>
      </c>
      <c r="D1948" s="63">
        <v>100</v>
      </c>
      <c r="E1948" s="66">
        <v>400</v>
      </c>
      <c r="F1948" s="65">
        <f ca="1">INDIRECT(ADDRESS(ROW(),COLUMN()-2,4))*INDIRECT(ADDRESS(ROW(),COLUMN()-1,4))</f>
        <v>40000</v>
      </c>
      <c r="G1948" s="5"/>
      <c r="H1948" s="5"/>
      <c r="I1948" s="5"/>
      <c r="J1948" s="5"/>
    </row>
    <row r="1949" spans="1:10" ht="14.1" customHeight="1" x14ac:dyDescent="0.2">
      <c r="A1949" s="5"/>
      <c r="B1949" s="5"/>
      <c r="C1949" s="5"/>
      <c r="D1949" s="5"/>
      <c r="E1949" s="68" t="s">
        <v>12551</v>
      </c>
      <c r="F1949" s="69">
        <f ca="1">SUM(Table3114[MONTO TOTAL ESTIMADO])</f>
        <v>100000</v>
      </c>
      <c r="G1949" s="5"/>
      <c r="H1949" s="5" t="str">
        <f>C1939</f>
        <v>Servicios</v>
      </c>
      <c r="I1949" s="5" t="str">
        <f>E1939</f>
        <v>Sí</v>
      </c>
      <c r="J1949" s="5" t="str">
        <f>D1939</f>
        <v>Compras por debajo del Umbral</v>
      </c>
    </row>
    <row r="1950" spans="1:10" ht="14.1" customHeight="1" thickBot="1" x14ac:dyDescent="0.3"/>
    <row r="1951" spans="1:10" ht="33.75" customHeight="1" thickBot="1" x14ac:dyDescent="0.25">
      <c r="A1951" s="59" t="s">
        <v>16383</v>
      </c>
      <c r="B1951" s="59" t="s">
        <v>161</v>
      </c>
      <c r="C1951" s="59" t="s">
        <v>11725</v>
      </c>
      <c r="D1951" s="59" t="s">
        <v>14379</v>
      </c>
      <c r="E1951" s="59" t="s">
        <v>10963</v>
      </c>
      <c r="F1951" s="59" t="s">
        <v>11096</v>
      </c>
      <c r="G1951" s="5"/>
      <c r="H1951" s="5"/>
      <c r="I1951" s="5"/>
      <c r="J1951" s="5"/>
    </row>
    <row r="1952" spans="1:10" ht="13.5" customHeight="1" thickBot="1" x14ac:dyDescent="0.25">
      <c r="A1952" s="61" t="s">
        <v>18886</v>
      </c>
      <c r="B1952" s="61" t="s">
        <v>18886</v>
      </c>
      <c r="C1952" s="61" t="s">
        <v>17798</v>
      </c>
      <c r="D1952" s="61" t="s">
        <v>10172</v>
      </c>
      <c r="E1952" s="61" t="s">
        <v>17854</v>
      </c>
      <c r="F1952" s="61"/>
      <c r="G1952" s="5"/>
      <c r="H1952" s="5"/>
      <c r="I1952" s="5"/>
      <c r="J1952" s="5"/>
    </row>
    <row r="1953" spans="1:10" ht="14.1" customHeight="1" thickBot="1" x14ac:dyDescent="0.25">
      <c r="A1953" s="78" t="s">
        <v>14829</v>
      </c>
      <c r="B1953" s="62" t="s">
        <v>8529</v>
      </c>
      <c r="C1953" s="71">
        <v>44927</v>
      </c>
      <c r="D1953" s="78" t="s">
        <v>9386</v>
      </c>
      <c r="E1953" s="62" t="s">
        <v>13094</v>
      </c>
      <c r="F1953" s="61" t="s">
        <v>3080</v>
      </c>
      <c r="G1953" s="5"/>
      <c r="H1953" s="5"/>
      <c r="I1953" s="5"/>
      <c r="J1953" s="5"/>
    </row>
    <row r="1954" spans="1:10" ht="14.1" customHeight="1" thickBot="1" x14ac:dyDescent="0.25">
      <c r="A1954" s="79"/>
      <c r="B1954" s="62" t="s">
        <v>1786</v>
      </c>
      <c r="C1954" s="60">
        <f>IF(C1953="","",IF(AND(MONTH(C1953)&gt;=1,MONTH(C1953)&lt;=3),1,IF(AND(MONTH(C1953)&gt;=4,MONTH(C1953)&lt;=6),2,IF(AND(MONTH(C1953)&gt;=7,MONTH(C1953)&lt;=9),3,4))))</f>
        <v>1</v>
      </c>
      <c r="D1954" s="79"/>
      <c r="E1954" s="62" t="s">
        <v>2417</v>
      </c>
      <c r="F1954" s="61" t="s">
        <v>11113</v>
      </c>
      <c r="G1954" s="5"/>
      <c r="H1954" s="5"/>
      <c r="I1954" s="5"/>
      <c r="J1954" s="5"/>
    </row>
    <row r="1955" spans="1:10" ht="14.1" customHeight="1" thickBot="1" x14ac:dyDescent="0.25">
      <c r="A1955" s="79"/>
      <c r="B1955" s="62" t="s">
        <v>12943</v>
      </c>
      <c r="C1955" s="71">
        <v>45016</v>
      </c>
      <c r="D1955" s="79"/>
      <c r="E1955" s="62" t="s">
        <v>3073</v>
      </c>
      <c r="F1955" s="61" t="s">
        <v>11113</v>
      </c>
      <c r="G1955" s="5"/>
      <c r="H1955" s="5"/>
      <c r="I1955" s="5"/>
      <c r="J1955" s="5"/>
    </row>
    <row r="1956" spans="1:10" ht="14.1" customHeight="1" thickBot="1" x14ac:dyDescent="0.25">
      <c r="A1956" s="79"/>
      <c r="B1956" s="62" t="s">
        <v>1786</v>
      </c>
      <c r="C1956" s="60">
        <f>IF(C1955="","",IF(AND(MONTH(C1955)&gt;=1,MONTH(C1955)&lt;=3),1,IF(AND(MONTH(C1955)&gt;=4,MONTH(C1955)&lt;=6),2,IF(AND(MONTH(C1955)&gt;=7,MONTH(C1955)&lt;=9),3,4))))</f>
        <v>1</v>
      </c>
      <c r="D1956" s="79"/>
      <c r="E1956" s="62" t="s">
        <v>13193</v>
      </c>
      <c r="F1956" s="61" t="s">
        <v>11113</v>
      </c>
      <c r="G1956" s="5"/>
      <c r="H1956" s="5"/>
      <c r="I1956" s="5"/>
      <c r="J1956" s="5"/>
    </row>
    <row r="1957" spans="1:10" ht="14.1" customHeight="1" thickBot="1" x14ac:dyDescent="0.25">
      <c r="A1957" s="5"/>
      <c r="B1957" s="5"/>
      <c r="C1957" s="5"/>
      <c r="D1957" s="5"/>
      <c r="E1957" s="5"/>
      <c r="F1957" s="5"/>
      <c r="G1957" s="5"/>
      <c r="H1957" s="5"/>
      <c r="I1957" s="5"/>
      <c r="J1957" s="5"/>
    </row>
    <row r="1958" spans="1:10" ht="14.1" customHeight="1" thickBot="1" x14ac:dyDescent="0.25">
      <c r="A1958" s="67" t="s">
        <v>15736</v>
      </c>
      <c r="B1958" s="67" t="s">
        <v>16147</v>
      </c>
      <c r="C1958" s="67" t="s">
        <v>15642</v>
      </c>
      <c r="D1958" s="67" t="s">
        <v>15252</v>
      </c>
      <c r="E1958" s="67" t="s">
        <v>6933</v>
      </c>
      <c r="F1958" s="67" t="s">
        <v>15281</v>
      </c>
      <c r="G1958" s="5"/>
      <c r="H1958" s="5"/>
      <c r="I1958" s="5"/>
      <c r="J1958" s="5"/>
    </row>
    <row r="1959" spans="1:10" ht="14.1" customHeight="1" x14ac:dyDescent="0.2">
      <c r="A1959" s="73">
        <v>24101510</v>
      </c>
      <c r="B1959" s="64" t="str">
        <f ca="1">IFERROR(INDEX(UNSPSCDes,MATCH(INDIRECT(ADDRESS(ROW(),COLUMN()-1,4)),UNSPSCCode,0)),"")</f>
        <v>Contenedor de basura plástico</v>
      </c>
      <c r="C1959" s="63" t="s">
        <v>1449</v>
      </c>
      <c r="D1959" s="63">
        <v>27</v>
      </c>
      <c r="E1959" s="66">
        <v>1000</v>
      </c>
      <c r="F1959" s="65">
        <f ca="1">INDIRECT(ADDRESS(ROW(),COLUMN()-2,4))*INDIRECT(ADDRESS(ROW(),COLUMN()-1,4))</f>
        <v>27000</v>
      </c>
      <c r="G1959" s="5"/>
      <c r="H1959" s="5"/>
      <c r="I1959" s="5"/>
      <c r="J1959" s="5"/>
    </row>
    <row r="1960" spans="1:10" ht="13.5" customHeight="1" x14ac:dyDescent="0.2">
      <c r="A1960" s="73">
        <v>24121807</v>
      </c>
      <c r="B1960" s="64" t="str">
        <f ca="1">IFERROR(INDEX(UNSPSCDes,MATCH(INDIRECT(ADDRESS(ROW(),COLUMN()-1,4)),UNSPSCCode,0)),"")</f>
        <v>Recipientes de plástico</v>
      </c>
      <c r="C1960" s="63" t="s">
        <v>1449</v>
      </c>
      <c r="D1960" s="63">
        <v>7</v>
      </c>
      <c r="E1960" s="66">
        <v>1500</v>
      </c>
      <c r="F1960" s="65">
        <f ca="1">INDIRECT(ADDRESS(ROW(),COLUMN()-2,4))*INDIRECT(ADDRESS(ROW(),COLUMN()-1,4))</f>
        <v>10500</v>
      </c>
      <c r="G1960" s="5"/>
      <c r="H1960" s="5"/>
      <c r="I1960" s="5"/>
      <c r="J1960" s="5"/>
    </row>
    <row r="1961" spans="1:10" ht="14.1" customHeight="1" x14ac:dyDescent="0.2">
      <c r="A1961" s="5"/>
      <c r="B1961" s="5"/>
      <c r="C1961" s="5"/>
      <c r="D1961" s="5"/>
      <c r="E1961" s="68" t="s">
        <v>12551</v>
      </c>
      <c r="F1961" s="69">
        <f ca="1">SUM(Table3115[MONTO TOTAL ESTIMADO])</f>
        <v>37500</v>
      </c>
      <c r="G1961" s="5"/>
      <c r="H1961" s="5" t="str">
        <f>C1952</f>
        <v>Bienes</v>
      </c>
      <c r="I1961" s="5" t="str">
        <f>E1952</f>
        <v>No</v>
      </c>
      <c r="J1961" s="5" t="str">
        <f>D1952</f>
        <v>Compras por debajo del Umbral</v>
      </c>
    </row>
    <row r="1962" spans="1:10" ht="14.1" customHeight="1" thickBot="1" x14ac:dyDescent="0.3"/>
    <row r="1963" spans="1:10" ht="33.75" customHeight="1" thickBot="1" x14ac:dyDescent="0.25">
      <c r="A1963" s="59" t="s">
        <v>16383</v>
      </c>
      <c r="B1963" s="59" t="s">
        <v>161</v>
      </c>
      <c r="C1963" s="59" t="s">
        <v>11725</v>
      </c>
      <c r="D1963" s="59" t="s">
        <v>14379</v>
      </c>
      <c r="E1963" s="59" t="s">
        <v>10963</v>
      </c>
      <c r="F1963" s="59" t="s">
        <v>11096</v>
      </c>
      <c r="G1963" s="5"/>
      <c r="H1963" s="5"/>
      <c r="I1963" s="5"/>
      <c r="J1963" s="5"/>
    </row>
    <row r="1964" spans="1:10" ht="13.5" customHeight="1" thickBot="1" x14ac:dyDescent="0.25">
      <c r="A1964" s="61" t="s">
        <v>18886</v>
      </c>
      <c r="B1964" s="61" t="s">
        <v>18886</v>
      </c>
      <c r="C1964" s="61" t="s">
        <v>17798</v>
      </c>
      <c r="D1964" s="61" t="s">
        <v>10172</v>
      </c>
      <c r="E1964" s="61" t="s">
        <v>17854</v>
      </c>
      <c r="F1964" s="61"/>
      <c r="G1964" s="5"/>
      <c r="H1964" s="5"/>
      <c r="I1964" s="5"/>
      <c r="J1964" s="5"/>
    </row>
    <row r="1965" spans="1:10" ht="14.1" customHeight="1" thickBot="1" x14ac:dyDescent="0.25">
      <c r="A1965" s="78" t="s">
        <v>14829</v>
      </c>
      <c r="B1965" s="62" t="s">
        <v>8529</v>
      </c>
      <c r="C1965" s="71">
        <v>45017</v>
      </c>
      <c r="D1965" s="78" t="s">
        <v>9386</v>
      </c>
      <c r="E1965" s="62" t="s">
        <v>13094</v>
      </c>
      <c r="F1965" s="61" t="s">
        <v>3080</v>
      </c>
      <c r="G1965" s="5"/>
      <c r="H1965" s="5"/>
      <c r="I1965" s="5"/>
      <c r="J1965" s="5"/>
    </row>
    <row r="1966" spans="1:10" ht="14.1" customHeight="1" thickBot="1" x14ac:dyDescent="0.25">
      <c r="A1966" s="79"/>
      <c r="B1966" s="62" t="s">
        <v>1786</v>
      </c>
      <c r="C1966" s="60">
        <f>IF(C1965="","",IF(AND(MONTH(C1965)&gt;=1,MONTH(C1965)&lt;=3),1,IF(AND(MONTH(C1965)&gt;=4,MONTH(C1965)&lt;=6),2,IF(AND(MONTH(C1965)&gt;=7,MONTH(C1965)&lt;=9),3,4))))</f>
        <v>2</v>
      </c>
      <c r="D1966" s="79"/>
      <c r="E1966" s="62" t="s">
        <v>2417</v>
      </c>
      <c r="F1966" s="61" t="s">
        <v>11113</v>
      </c>
      <c r="G1966" s="5"/>
      <c r="H1966" s="5"/>
      <c r="I1966" s="5"/>
      <c r="J1966" s="5"/>
    </row>
    <row r="1967" spans="1:10" ht="14.1" customHeight="1" thickBot="1" x14ac:dyDescent="0.25">
      <c r="A1967" s="79"/>
      <c r="B1967" s="62" t="s">
        <v>12943</v>
      </c>
      <c r="C1967" s="71">
        <v>45107</v>
      </c>
      <c r="D1967" s="79"/>
      <c r="E1967" s="62" t="s">
        <v>3073</v>
      </c>
      <c r="F1967" s="61" t="s">
        <v>11113</v>
      </c>
      <c r="G1967" s="5"/>
      <c r="H1967" s="5"/>
      <c r="I1967" s="5"/>
      <c r="J1967" s="5"/>
    </row>
    <row r="1968" spans="1:10" ht="14.1" customHeight="1" thickBot="1" x14ac:dyDescent="0.25">
      <c r="A1968" s="79"/>
      <c r="B1968" s="62" t="s">
        <v>1786</v>
      </c>
      <c r="C1968" s="60">
        <f>IF(C1967="","",IF(AND(MONTH(C1967)&gt;=1,MONTH(C1967)&lt;=3),1,IF(AND(MONTH(C1967)&gt;=4,MONTH(C1967)&lt;=6),2,IF(AND(MONTH(C1967)&gt;=7,MONTH(C1967)&lt;=9),3,4))))</f>
        <v>2</v>
      </c>
      <c r="D1968" s="79"/>
      <c r="E1968" s="62" t="s">
        <v>13193</v>
      </c>
      <c r="F1968" s="61" t="s">
        <v>11113</v>
      </c>
      <c r="G1968" s="5"/>
      <c r="H1968" s="5"/>
      <c r="I1968" s="5"/>
      <c r="J1968" s="5"/>
    </row>
    <row r="1969" spans="1:10" ht="14.1" customHeight="1" thickBot="1" x14ac:dyDescent="0.25">
      <c r="A1969" s="5"/>
      <c r="B1969" s="5"/>
      <c r="C1969" s="5"/>
      <c r="D1969" s="5"/>
      <c r="E1969" s="5"/>
      <c r="F1969" s="5"/>
      <c r="G1969" s="5"/>
      <c r="H1969" s="5"/>
      <c r="I1969" s="5"/>
      <c r="J1969" s="5"/>
    </row>
    <row r="1970" spans="1:10" ht="14.1" customHeight="1" thickBot="1" x14ac:dyDescent="0.25">
      <c r="A1970" s="67" t="s">
        <v>15736</v>
      </c>
      <c r="B1970" s="67" t="s">
        <v>16147</v>
      </c>
      <c r="C1970" s="67" t="s">
        <v>15642</v>
      </c>
      <c r="D1970" s="67" t="s">
        <v>15252</v>
      </c>
      <c r="E1970" s="67" t="s">
        <v>6933</v>
      </c>
      <c r="F1970" s="67" t="s">
        <v>15281</v>
      </c>
      <c r="G1970" s="5"/>
      <c r="H1970" s="5"/>
      <c r="I1970" s="5"/>
      <c r="J1970" s="5"/>
    </row>
    <row r="1971" spans="1:10" ht="13.5" customHeight="1" x14ac:dyDescent="0.2">
      <c r="A1971" s="73">
        <v>24121807</v>
      </c>
      <c r="B1971" s="64" t="str">
        <f ca="1">IFERROR(INDEX(UNSPSCDes,MATCH(INDIRECT(ADDRESS(ROW(),COLUMN()-1,4)),UNSPSCCode,0)),"")</f>
        <v>Recipientes de plástico</v>
      </c>
      <c r="C1971" s="63" t="s">
        <v>1449</v>
      </c>
      <c r="D1971" s="63">
        <v>2</v>
      </c>
      <c r="E1971" s="66">
        <v>1500</v>
      </c>
      <c r="F1971" s="65">
        <f ca="1">INDIRECT(ADDRESS(ROW(),COLUMN()-2,4))*INDIRECT(ADDRESS(ROW(),COLUMN()-1,4))</f>
        <v>3000</v>
      </c>
      <c r="G1971" s="5"/>
      <c r="H1971" s="5"/>
      <c r="I1971" s="5"/>
      <c r="J1971" s="5"/>
    </row>
    <row r="1972" spans="1:10" ht="14.1" customHeight="1" x14ac:dyDescent="0.2">
      <c r="A1972" s="5"/>
      <c r="B1972" s="5"/>
      <c r="C1972" s="5"/>
      <c r="D1972" s="5"/>
      <c r="E1972" s="68" t="s">
        <v>12551</v>
      </c>
      <c r="F1972" s="69">
        <f ca="1">SUM(Table3116[MONTO TOTAL ESTIMADO])</f>
        <v>3000</v>
      </c>
      <c r="G1972" s="5"/>
      <c r="H1972" s="5" t="str">
        <f>C1964</f>
        <v>Bienes</v>
      </c>
      <c r="I1972" s="5" t="str">
        <f>E1964</f>
        <v>No</v>
      </c>
      <c r="J1972" s="5" t="str">
        <f>D1964</f>
        <v>Compras por debajo del Umbral</v>
      </c>
    </row>
    <row r="1973" spans="1:10" ht="14.1" customHeight="1" thickBot="1" x14ac:dyDescent="0.3"/>
    <row r="1974" spans="1:10" ht="33.75" customHeight="1" thickBot="1" x14ac:dyDescent="0.25">
      <c r="A1974" s="59" t="s">
        <v>16383</v>
      </c>
      <c r="B1974" s="59" t="s">
        <v>161</v>
      </c>
      <c r="C1974" s="59" t="s">
        <v>11725</v>
      </c>
      <c r="D1974" s="59" t="s">
        <v>14379</v>
      </c>
      <c r="E1974" s="59" t="s">
        <v>10963</v>
      </c>
      <c r="F1974" s="59" t="s">
        <v>11096</v>
      </c>
      <c r="G1974" s="5"/>
      <c r="H1974" s="5"/>
      <c r="I1974" s="5"/>
      <c r="J1974" s="5"/>
    </row>
    <row r="1975" spans="1:10" ht="13.5" customHeight="1" thickBot="1" x14ac:dyDescent="0.25">
      <c r="A1975" s="61" t="s">
        <v>18886</v>
      </c>
      <c r="B1975" s="61" t="s">
        <v>18886</v>
      </c>
      <c r="C1975" s="61" t="s">
        <v>17798</v>
      </c>
      <c r="D1975" s="61" t="s">
        <v>10172</v>
      </c>
      <c r="E1975" s="61" t="s">
        <v>17854</v>
      </c>
      <c r="F1975" s="61"/>
      <c r="G1975" s="5"/>
      <c r="H1975" s="5"/>
      <c r="I1975" s="5"/>
      <c r="J1975" s="5"/>
    </row>
    <row r="1976" spans="1:10" ht="14.1" customHeight="1" thickBot="1" x14ac:dyDescent="0.25">
      <c r="A1976" s="78" t="s">
        <v>14829</v>
      </c>
      <c r="B1976" s="62" t="s">
        <v>8529</v>
      </c>
      <c r="C1976" s="71">
        <v>45108</v>
      </c>
      <c r="D1976" s="78" t="s">
        <v>9386</v>
      </c>
      <c r="E1976" s="62" t="s">
        <v>13094</v>
      </c>
      <c r="F1976" s="61" t="s">
        <v>3080</v>
      </c>
      <c r="G1976" s="5"/>
      <c r="H1976" s="5"/>
      <c r="I1976" s="5"/>
      <c r="J1976" s="5"/>
    </row>
    <row r="1977" spans="1:10" ht="14.1" customHeight="1" thickBot="1" x14ac:dyDescent="0.25">
      <c r="A1977" s="79"/>
      <c r="B1977" s="62" t="s">
        <v>1786</v>
      </c>
      <c r="C1977" s="60">
        <f>IF(C1976="","",IF(AND(MONTH(C1976)&gt;=1,MONTH(C1976)&lt;=3),1,IF(AND(MONTH(C1976)&gt;=4,MONTH(C1976)&lt;=6),2,IF(AND(MONTH(C1976)&gt;=7,MONTH(C1976)&lt;=9),3,4))))</f>
        <v>3</v>
      </c>
      <c r="D1977" s="79"/>
      <c r="E1977" s="62" t="s">
        <v>2417</v>
      </c>
      <c r="F1977" s="61" t="s">
        <v>11113</v>
      </c>
      <c r="G1977" s="5"/>
      <c r="H1977" s="5"/>
      <c r="I1977" s="5"/>
      <c r="J1977" s="5"/>
    </row>
    <row r="1978" spans="1:10" ht="14.1" customHeight="1" thickBot="1" x14ac:dyDescent="0.25">
      <c r="A1978" s="79"/>
      <c r="B1978" s="62" t="s">
        <v>12943</v>
      </c>
      <c r="C1978" s="71">
        <v>45199</v>
      </c>
      <c r="D1978" s="79"/>
      <c r="E1978" s="62" t="s">
        <v>3073</v>
      </c>
      <c r="F1978" s="61" t="s">
        <v>11113</v>
      </c>
      <c r="G1978" s="5"/>
      <c r="H1978" s="5"/>
      <c r="I1978" s="5"/>
      <c r="J1978" s="5"/>
    </row>
    <row r="1979" spans="1:10" ht="14.1" customHeight="1" thickBot="1" x14ac:dyDescent="0.25">
      <c r="A1979" s="79"/>
      <c r="B1979" s="62" t="s">
        <v>1786</v>
      </c>
      <c r="C1979" s="60">
        <f>IF(C1978="","",IF(AND(MONTH(C1978)&gt;=1,MONTH(C1978)&lt;=3),1,IF(AND(MONTH(C1978)&gt;=4,MONTH(C1978)&lt;=6),2,IF(AND(MONTH(C1978)&gt;=7,MONTH(C1978)&lt;=9),3,4))))</f>
        <v>3</v>
      </c>
      <c r="D1979" s="79"/>
      <c r="E1979" s="62" t="s">
        <v>13193</v>
      </c>
      <c r="F1979" s="61" t="s">
        <v>11113</v>
      </c>
      <c r="G1979" s="5"/>
      <c r="H1979" s="5"/>
      <c r="I1979" s="5"/>
      <c r="J1979" s="5"/>
    </row>
    <row r="1980" spans="1:10" ht="14.1" customHeight="1" thickBot="1" x14ac:dyDescent="0.25">
      <c r="A1980" s="5"/>
      <c r="B1980" s="5"/>
      <c r="C1980" s="5"/>
      <c r="D1980" s="5"/>
      <c r="E1980" s="5"/>
      <c r="F1980" s="5"/>
      <c r="G1980" s="5"/>
      <c r="H1980" s="5"/>
      <c r="I1980" s="5"/>
      <c r="J1980" s="5"/>
    </row>
    <row r="1981" spans="1:10" ht="14.1" customHeight="1" thickBot="1" x14ac:dyDescent="0.25">
      <c r="A1981" s="67" t="s">
        <v>15736</v>
      </c>
      <c r="B1981" s="67" t="s">
        <v>16147</v>
      </c>
      <c r="C1981" s="67" t="s">
        <v>15642</v>
      </c>
      <c r="D1981" s="67" t="s">
        <v>15252</v>
      </c>
      <c r="E1981" s="67" t="s">
        <v>6933</v>
      </c>
      <c r="F1981" s="67" t="s">
        <v>15281</v>
      </c>
      <c r="G1981" s="5"/>
      <c r="H1981" s="5"/>
      <c r="I1981" s="5"/>
      <c r="J1981" s="5"/>
    </row>
    <row r="1982" spans="1:10" ht="14.1" customHeight="1" x14ac:dyDescent="0.2">
      <c r="A1982" s="73">
        <v>24101510</v>
      </c>
      <c r="B1982" s="64" t="str">
        <f ca="1">IFERROR(INDEX(UNSPSCDes,MATCH(INDIRECT(ADDRESS(ROW(),COLUMN()-1,4)),UNSPSCCode,0)),"")</f>
        <v>Contenedor de basura plástico</v>
      </c>
      <c r="C1982" s="63" t="s">
        <v>1449</v>
      </c>
      <c r="D1982" s="63">
        <v>2</v>
      </c>
      <c r="E1982" s="66">
        <v>1000</v>
      </c>
      <c r="F1982" s="65">
        <f ca="1">INDIRECT(ADDRESS(ROW(),COLUMN()-2,4))*INDIRECT(ADDRESS(ROW(),COLUMN()-1,4))</f>
        <v>2000</v>
      </c>
      <c r="G1982" s="5"/>
      <c r="H1982" s="5"/>
      <c r="I1982" s="5"/>
      <c r="J1982" s="5"/>
    </row>
    <row r="1983" spans="1:10" ht="13.5" customHeight="1" x14ac:dyDescent="0.2">
      <c r="A1983" s="73">
        <v>24121807</v>
      </c>
      <c r="B1983" s="64" t="str">
        <f ca="1">IFERROR(INDEX(UNSPSCDes,MATCH(INDIRECT(ADDRESS(ROW(),COLUMN()-1,4)),UNSPSCCode,0)),"")</f>
        <v>Recipientes de plástico</v>
      </c>
      <c r="C1983" s="63" t="s">
        <v>1449</v>
      </c>
      <c r="D1983" s="63">
        <v>2</v>
      </c>
      <c r="E1983" s="66">
        <v>1500</v>
      </c>
      <c r="F1983" s="65">
        <f ca="1">INDIRECT(ADDRESS(ROW(),COLUMN()-2,4))*INDIRECT(ADDRESS(ROW(),COLUMN()-1,4))</f>
        <v>3000</v>
      </c>
      <c r="G1983" s="5"/>
      <c r="H1983" s="5"/>
      <c r="I1983" s="5"/>
      <c r="J1983" s="5"/>
    </row>
    <row r="1984" spans="1:10" ht="14.1" customHeight="1" x14ac:dyDescent="0.2">
      <c r="A1984" s="5"/>
      <c r="B1984" s="5"/>
      <c r="C1984" s="5"/>
      <c r="D1984" s="5"/>
      <c r="E1984" s="68" t="s">
        <v>12551</v>
      </c>
      <c r="F1984" s="69">
        <f ca="1">SUM(Table3117[MONTO TOTAL ESTIMADO])</f>
        <v>5000</v>
      </c>
      <c r="G1984" s="5"/>
      <c r="H1984" s="5" t="str">
        <f>C1975</f>
        <v>Bienes</v>
      </c>
      <c r="I1984" s="5" t="str">
        <f>E1975</f>
        <v>No</v>
      </c>
      <c r="J1984" s="5" t="str">
        <f>D1975</f>
        <v>Compras por debajo del Umbral</v>
      </c>
    </row>
    <row r="1985" spans="1:10" ht="14.1" customHeight="1" thickBot="1" x14ac:dyDescent="0.3"/>
    <row r="1986" spans="1:10" ht="33.75" customHeight="1" thickBot="1" x14ac:dyDescent="0.25">
      <c r="A1986" s="59" t="s">
        <v>16383</v>
      </c>
      <c r="B1986" s="59" t="s">
        <v>161</v>
      </c>
      <c r="C1986" s="59" t="s">
        <v>11725</v>
      </c>
      <c r="D1986" s="59" t="s">
        <v>14379</v>
      </c>
      <c r="E1986" s="59" t="s">
        <v>10963</v>
      </c>
      <c r="F1986" s="59" t="s">
        <v>11096</v>
      </c>
      <c r="G1986" s="5"/>
      <c r="H1986" s="5"/>
      <c r="I1986" s="5"/>
      <c r="J1986" s="5"/>
    </row>
    <row r="1987" spans="1:10" ht="13.5" customHeight="1" thickBot="1" x14ac:dyDescent="0.25">
      <c r="A1987" s="61" t="s">
        <v>18887</v>
      </c>
      <c r="B1987" s="61" t="s">
        <v>18887</v>
      </c>
      <c r="C1987" s="61" t="s">
        <v>6799</v>
      </c>
      <c r="D1987" s="61" t="s">
        <v>10172</v>
      </c>
      <c r="E1987" s="61" t="s">
        <v>8855</v>
      </c>
      <c r="F1987" s="61"/>
      <c r="G1987" s="5"/>
      <c r="H1987" s="5"/>
      <c r="I1987" s="5"/>
      <c r="J1987" s="5"/>
    </row>
    <row r="1988" spans="1:10" ht="14.1" customHeight="1" thickBot="1" x14ac:dyDescent="0.25">
      <c r="A1988" s="78" t="s">
        <v>14829</v>
      </c>
      <c r="B1988" s="62" t="s">
        <v>8529</v>
      </c>
      <c r="C1988" s="71">
        <v>44927</v>
      </c>
      <c r="D1988" s="78" t="s">
        <v>9386</v>
      </c>
      <c r="E1988" s="62" t="s">
        <v>13094</v>
      </c>
      <c r="F1988" s="61" t="s">
        <v>3080</v>
      </c>
      <c r="G1988" s="5"/>
      <c r="H1988" s="5"/>
      <c r="I1988" s="5"/>
      <c r="J1988" s="5"/>
    </row>
    <row r="1989" spans="1:10" ht="14.1" customHeight="1" thickBot="1" x14ac:dyDescent="0.25">
      <c r="A1989" s="79"/>
      <c r="B1989" s="62" t="s">
        <v>1786</v>
      </c>
      <c r="C1989" s="60">
        <f>IF(C1988="","",IF(AND(MONTH(C1988)&gt;=1,MONTH(C1988)&lt;=3),1,IF(AND(MONTH(C1988)&gt;=4,MONTH(C1988)&lt;=6),2,IF(AND(MONTH(C1988)&gt;=7,MONTH(C1988)&lt;=9),3,4))))</f>
        <v>1</v>
      </c>
      <c r="D1989" s="79"/>
      <c r="E1989" s="62" t="s">
        <v>2417</v>
      </c>
      <c r="F1989" s="61" t="s">
        <v>11113</v>
      </c>
      <c r="G1989" s="5"/>
      <c r="H1989" s="5"/>
      <c r="I1989" s="5"/>
      <c r="J1989" s="5"/>
    </row>
    <row r="1990" spans="1:10" ht="14.1" customHeight="1" thickBot="1" x14ac:dyDescent="0.25">
      <c r="A1990" s="79"/>
      <c r="B1990" s="62" t="s">
        <v>12943</v>
      </c>
      <c r="C1990" s="71">
        <v>45016</v>
      </c>
      <c r="D1990" s="79"/>
      <c r="E1990" s="62" t="s">
        <v>3073</v>
      </c>
      <c r="F1990" s="61" t="s">
        <v>11113</v>
      </c>
      <c r="G1990" s="5"/>
      <c r="H1990" s="5"/>
      <c r="I1990" s="5"/>
      <c r="J1990" s="5"/>
    </row>
    <row r="1991" spans="1:10" ht="14.1" customHeight="1" thickBot="1" x14ac:dyDescent="0.25">
      <c r="A1991" s="79"/>
      <c r="B1991" s="62" t="s">
        <v>1786</v>
      </c>
      <c r="C1991" s="60">
        <f>IF(C1990="","",IF(AND(MONTH(C1990)&gt;=1,MONTH(C1990)&lt;=3),1,IF(AND(MONTH(C1990)&gt;=4,MONTH(C1990)&lt;=6),2,IF(AND(MONTH(C1990)&gt;=7,MONTH(C1990)&lt;=9),3,4))))</f>
        <v>1</v>
      </c>
      <c r="D1991" s="79"/>
      <c r="E1991" s="62" t="s">
        <v>13193</v>
      </c>
      <c r="F1991" s="61" t="s">
        <v>11113</v>
      </c>
      <c r="G1991" s="5"/>
      <c r="H1991" s="5"/>
      <c r="I1991" s="5"/>
      <c r="J1991" s="5"/>
    </row>
    <row r="1992" spans="1:10" ht="14.1" customHeight="1" thickBot="1" x14ac:dyDescent="0.25">
      <c r="A1992" s="5"/>
      <c r="B1992" s="5"/>
      <c r="C1992" s="5"/>
      <c r="D1992" s="5"/>
      <c r="E1992" s="5"/>
      <c r="F1992" s="5"/>
      <c r="G1992" s="5"/>
      <c r="H1992" s="5"/>
      <c r="I1992" s="5"/>
      <c r="J1992" s="5"/>
    </row>
    <row r="1993" spans="1:10" ht="14.1" customHeight="1" thickBot="1" x14ac:dyDescent="0.25">
      <c r="A1993" s="67" t="s">
        <v>15736</v>
      </c>
      <c r="B1993" s="67" t="s">
        <v>16147</v>
      </c>
      <c r="C1993" s="67" t="s">
        <v>15642</v>
      </c>
      <c r="D1993" s="67" t="s">
        <v>15252</v>
      </c>
      <c r="E1993" s="67" t="s">
        <v>6933</v>
      </c>
      <c r="F1993" s="67" t="s">
        <v>15281</v>
      </c>
      <c r="G1993" s="5"/>
      <c r="H1993" s="5"/>
      <c r="I1993" s="5"/>
      <c r="J1993" s="5"/>
    </row>
    <row r="1994" spans="1:10" ht="13.5" customHeight="1" x14ac:dyDescent="0.2">
      <c r="A1994" s="73">
        <v>49101701</v>
      </c>
      <c r="B1994" s="64" t="str">
        <f ca="1">IFERROR(INDEX(UNSPSCDes,MATCH(INDIRECT(ADDRESS(ROW(),COLUMN()-1,4)),UNSPSCCode,0)),"")</f>
        <v>Medallas</v>
      </c>
      <c r="C1994" s="63" t="s">
        <v>1449</v>
      </c>
      <c r="D1994" s="63">
        <v>50</v>
      </c>
      <c r="E1994" s="66">
        <v>1000</v>
      </c>
      <c r="F1994" s="65">
        <f ca="1">INDIRECT(ADDRESS(ROW(),COLUMN()-2,4))*INDIRECT(ADDRESS(ROW(),COLUMN()-1,4))</f>
        <v>50000</v>
      </c>
      <c r="G1994" s="5"/>
      <c r="H1994" s="5"/>
      <c r="I1994" s="5"/>
      <c r="J1994" s="5"/>
    </row>
    <row r="1995" spans="1:10" ht="13.5" customHeight="1" x14ac:dyDescent="0.2">
      <c r="A1995" s="73">
        <v>49101702</v>
      </c>
      <c r="B1995" s="64" t="str">
        <f ca="1">IFERROR(INDEX(UNSPSCDes,MATCH(INDIRECT(ADDRESS(ROW(),COLUMN()-1,4)),UNSPSCCode,0)),"")</f>
        <v>Trofeos</v>
      </c>
      <c r="C1995" s="63" t="s">
        <v>1449</v>
      </c>
      <c r="D1995" s="63">
        <v>20</v>
      </c>
      <c r="E1995" s="66">
        <v>2000</v>
      </c>
      <c r="F1995" s="65">
        <f ca="1">INDIRECT(ADDRESS(ROW(),COLUMN()-2,4))*INDIRECT(ADDRESS(ROW(),COLUMN()-1,4))</f>
        <v>40000</v>
      </c>
      <c r="G1995" s="5"/>
      <c r="H1995" s="5"/>
      <c r="I1995" s="5"/>
      <c r="J1995" s="5"/>
    </row>
    <row r="1996" spans="1:10" ht="13.5" customHeight="1" x14ac:dyDescent="0.2">
      <c r="A1996" s="73">
        <v>49101704</v>
      </c>
      <c r="B1996" s="64" t="str">
        <f ca="1">IFERROR(INDEX(UNSPSCDes,MATCH(INDIRECT(ADDRESS(ROW(),COLUMN()-1,4)),UNSPSCCode,0)),"")</f>
        <v>Placas</v>
      </c>
      <c r="C1996" s="63" t="s">
        <v>1449</v>
      </c>
      <c r="D1996" s="63">
        <v>10</v>
      </c>
      <c r="E1996" s="66">
        <v>2000</v>
      </c>
      <c r="F1996" s="65">
        <f ca="1">INDIRECT(ADDRESS(ROW(),COLUMN()-2,4))*INDIRECT(ADDRESS(ROW(),COLUMN()-1,4))</f>
        <v>20000</v>
      </c>
      <c r="G1996" s="5"/>
      <c r="H1996" s="5"/>
      <c r="I1996" s="5"/>
      <c r="J1996" s="5"/>
    </row>
    <row r="1997" spans="1:10" ht="13.5" customHeight="1" x14ac:dyDescent="0.2">
      <c r="A1997" s="73">
        <v>60141101</v>
      </c>
      <c r="B1997" s="64" t="str">
        <f ca="1">IFERROR(INDEX(UNSPSCDes,MATCH(INDIRECT(ADDRESS(ROW(),COLUMN()-1,4)),UNSPSCCode,0)),"")</f>
        <v>Juegos educativos</v>
      </c>
      <c r="C1997" s="63" t="s">
        <v>1449</v>
      </c>
      <c r="D1997" s="63">
        <v>1500</v>
      </c>
      <c r="E1997" s="66">
        <v>300</v>
      </c>
      <c r="F1997" s="65">
        <f ca="1">INDIRECT(ADDRESS(ROW(),COLUMN()-2,4))*INDIRECT(ADDRESS(ROW(),COLUMN()-1,4))</f>
        <v>450000</v>
      </c>
      <c r="G1997" s="5"/>
      <c r="H1997" s="5"/>
      <c r="I1997" s="5"/>
      <c r="J1997" s="5"/>
    </row>
    <row r="1998" spans="1:10" ht="14.1" customHeight="1" x14ac:dyDescent="0.2">
      <c r="A1998" s="5"/>
      <c r="B1998" s="5"/>
      <c r="C1998" s="5"/>
      <c r="D1998" s="5"/>
      <c r="E1998" s="68" t="s">
        <v>12551</v>
      </c>
      <c r="F1998" s="69">
        <f ca="1">SUM(Table3118[MONTO TOTAL ESTIMADO])</f>
        <v>560000</v>
      </c>
      <c r="G1998" s="5"/>
      <c r="H1998" s="5" t="str">
        <f>C1987</f>
        <v>Servicios</v>
      </c>
      <c r="I1998" s="5" t="str">
        <f>E1987</f>
        <v>Sí</v>
      </c>
      <c r="J1998" s="5" t="str">
        <f>D1987</f>
        <v>Compras por debajo del Umbral</v>
      </c>
    </row>
    <row r="1999" spans="1:10" ht="14.1" customHeight="1" thickBot="1" x14ac:dyDescent="0.3"/>
    <row r="2000" spans="1:10" ht="33.75" customHeight="1" thickBot="1" x14ac:dyDescent="0.25">
      <c r="A2000" s="59" t="s">
        <v>16383</v>
      </c>
      <c r="B2000" s="59" t="s">
        <v>161</v>
      </c>
      <c r="C2000" s="59" t="s">
        <v>11725</v>
      </c>
      <c r="D2000" s="59" t="s">
        <v>14379</v>
      </c>
      <c r="E2000" s="59" t="s">
        <v>10963</v>
      </c>
      <c r="F2000" s="59" t="s">
        <v>11096</v>
      </c>
      <c r="G2000" s="5"/>
      <c r="H2000" s="5"/>
      <c r="I2000" s="5"/>
      <c r="J2000" s="5"/>
    </row>
    <row r="2001" spans="1:10" ht="13.5" customHeight="1" thickBot="1" x14ac:dyDescent="0.25">
      <c r="A2001" s="61" t="s">
        <v>18887</v>
      </c>
      <c r="B2001" s="61" t="s">
        <v>18887</v>
      </c>
      <c r="C2001" s="61" t="s">
        <v>6799</v>
      </c>
      <c r="D2001" s="61" t="s">
        <v>10172</v>
      </c>
      <c r="E2001" s="61" t="s">
        <v>8855</v>
      </c>
      <c r="F2001" s="61"/>
      <c r="G2001" s="5"/>
      <c r="H2001" s="5"/>
      <c r="I2001" s="5"/>
      <c r="J2001" s="5"/>
    </row>
    <row r="2002" spans="1:10" ht="14.1" customHeight="1" thickBot="1" x14ac:dyDescent="0.25">
      <c r="A2002" s="78" t="s">
        <v>14829</v>
      </c>
      <c r="B2002" s="62" t="s">
        <v>8529</v>
      </c>
      <c r="C2002" s="71">
        <v>45017</v>
      </c>
      <c r="D2002" s="78" t="s">
        <v>9386</v>
      </c>
      <c r="E2002" s="62" t="s">
        <v>13094</v>
      </c>
      <c r="F2002" s="61" t="s">
        <v>3080</v>
      </c>
      <c r="G2002" s="5"/>
      <c r="H2002" s="5"/>
      <c r="I2002" s="5"/>
      <c r="J2002" s="5"/>
    </row>
    <row r="2003" spans="1:10" ht="14.1" customHeight="1" thickBot="1" x14ac:dyDescent="0.25">
      <c r="A2003" s="79"/>
      <c r="B2003" s="62" t="s">
        <v>1786</v>
      </c>
      <c r="C2003" s="60">
        <f>IF(C2002="","",IF(AND(MONTH(C2002)&gt;=1,MONTH(C2002)&lt;=3),1,IF(AND(MONTH(C2002)&gt;=4,MONTH(C2002)&lt;=6),2,IF(AND(MONTH(C2002)&gt;=7,MONTH(C2002)&lt;=9),3,4))))</f>
        <v>2</v>
      </c>
      <c r="D2003" s="79"/>
      <c r="E2003" s="62" t="s">
        <v>2417</v>
      </c>
      <c r="F2003" s="61" t="s">
        <v>11113</v>
      </c>
      <c r="G2003" s="5"/>
      <c r="H2003" s="5"/>
      <c r="I2003" s="5"/>
      <c r="J2003" s="5"/>
    </row>
    <row r="2004" spans="1:10" ht="14.1" customHeight="1" thickBot="1" x14ac:dyDescent="0.25">
      <c r="A2004" s="79"/>
      <c r="B2004" s="62" t="s">
        <v>12943</v>
      </c>
      <c r="C2004" s="71">
        <v>45107</v>
      </c>
      <c r="D2004" s="79"/>
      <c r="E2004" s="62" t="s">
        <v>3073</v>
      </c>
      <c r="F2004" s="61" t="s">
        <v>11113</v>
      </c>
      <c r="G2004" s="5"/>
      <c r="H2004" s="5"/>
      <c r="I2004" s="5"/>
      <c r="J2004" s="5"/>
    </row>
    <row r="2005" spans="1:10" ht="14.1" customHeight="1" thickBot="1" x14ac:dyDescent="0.25">
      <c r="A2005" s="79"/>
      <c r="B2005" s="62" t="s">
        <v>1786</v>
      </c>
      <c r="C2005" s="60">
        <f>IF(C2004="","",IF(AND(MONTH(C2004)&gt;=1,MONTH(C2004)&lt;=3),1,IF(AND(MONTH(C2004)&gt;=4,MONTH(C2004)&lt;=6),2,IF(AND(MONTH(C2004)&gt;=7,MONTH(C2004)&lt;=9),3,4))))</f>
        <v>2</v>
      </c>
      <c r="D2005" s="79"/>
      <c r="E2005" s="62" t="s">
        <v>13193</v>
      </c>
      <c r="F2005" s="61" t="s">
        <v>11113</v>
      </c>
      <c r="G2005" s="5"/>
      <c r="H2005" s="5"/>
      <c r="I2005" s="5"/>
      <c r="J2005" s="5"/>
    </row>
    <row r="2006" spans="1:10" ht="14.1" customHeight="1" thickBot="1" x14ac:dyDescent="0.25">
      <c r="A2006" s="5"/>
      <c r="B2006" s="5"/>
      <c r="C2006" s="5"/>
      <c r="D2006" s="5"/>
      <c r="E2006" s="5"/>
      <c r="F2006" s="5"/>
      <c r="G2006" s="5"/>
      <c r="H2006" s="5"/>
      <c r="I2006" s="5"/>
      <c r="J2006" s="5"/>
    </row>
    <row r="2007" spans="1:10" ht="14.1" customHeight="1" thickBot="1" x14ac:dyDescent="0.25">
      <c r="A2007" s="67" t="s">
        <v>15736</v>
      </c>
      <c r="B2007" s="67" t="s">
        <v>16147</v>
      </c>
      <c r="C2007" s="67" t="s">
        <v>15642</v>
      </c>
      <c r="D2007" s="67" t="s">
        <v>15252</v>
      </c>
      <c r="E2007" s="67" t="s">
        <v>6933</v>
      </c>
      <c r="F2007" s="67" t="s">
        <v>15281</v>
      </c>
      <c r="G2007" s="5"/>
      <c r="H2007" s="5"/>
      <c r="I2007" s="5"/>
      <c r="J2007" s="5"/>
    </row>
    <row r="2008" spans="1:10" ht="14.1" customHeight="1" x14ac:dyDescent="0.2">
      <c r="A2008" s="73">
        <v>49101701</v>
      </c>
      <c r="B2008" s="64" t="str">
        <f ca="1">IFERROR(INDEX(UNSPSCDes,MATCH(INDIRECT(ADDRESS(ROW(),COLUMN()-1,4)),UNSPSCCode,0)),"")</f>
        <v>Medallas</v>
      </c>
      <c r="C2008" s="63" t="s">
        <v>1449</v>
      </c>
      <c r="D2008" s="63">
        <v>50</v>
      </c>
      <c r="E2008" s="66">
        <v>1000</v>
      </c>
      <c r="F2008" s="65">
        <f ca="1">INDIRECT(ADDRESS(ROW(),COLUMN()-2,4))*INDIRECT(ADDRESS(ROW(),COLUMN()-1,4))</f>
        <v>50000</v>
      </c>
      <c r="G2008" s="5"/>
      <c r="H2008" s="5"/>
      <c r="I2008" s="5"/>
      <c r="J2008" s="5"/>
    </row>
    <row r="2009" spans="1:10" ht="13.5" customHeight="1" x14ac:dyDescent="0.2">
      <c r="A2009" s="73">
        <v>49101702</v>
      </c>
      <c r="B2009" s="64" t="str">
        <f ca="1">IFERROR(INDEX(UNSPSCDes,MATCH(INDIRECT(ADDRESS(ROW(),COLUMN()-1,4)),UNSPSCCode,0)),"")</f>
        <v>Trofeos</v>
      </c>
      <c r="C2009" s="63" t="s">
        <v>1449</v>
      </c>
      <c r="D2009" s="63">
        <v>20</v>
      </c>
      <c r="E2009" s="66">
        <v>2000</v>
      </c>
      <c r="F2009" s="65">
        <f ca="1">INDIRECT(ADDRESS(ROW(),COLUMN()-2,4))*INDIRECT(ADDRESS(ROW(),COLUMN()-1,4))</f>
        <v>40000</v>
      </c>
      <c r="G2009" s="5"/>
      <c r="H2009" s="5"/>
      <c r="I2009" s="5"/>
      <c r="J2009" s="5"/>
    </row>
    <row r="2010" spans="1:10" ht="13.5" customHeight="1" x14ac:dyDescent="0.2">
      <c r="A2010" s="73">
        <v>49101704</v>
      </c>
      <c r="B2010" s="64" t="str">
        <f ca="1">IFERROR(INDEX(UNSPSCDes,MATCH(INDIRECT(ADDRESS(ROW(),COLUMN()-1,4)),UNSPSCCode,0)),"")</f>
        <v>Placas</v>
      </c>
      <c r="C2010" s="63" t="s">
        <v>1449</v>
      </c>
      <c r="D2010" s="63">
        <v>10</v>
      </c>
      <c r="E2010" s="66">
        <v>2000</v>
      </c>
      <c r="F2010" s="65">
        <f ca="1">INDIRECT(ADDRESS(ROW(),COLUMN()-2,4))*INDIRECT(ADDRESS(ROW(),COLUMN()-1,4))</f>
        <v>20000</v>
      </c>
      <c r="G2010" s="5"/>
      <c r="H2010" s="5"/>
      <c r="I2010" s="5"/>
      <c r="J2010" s="5"/>
    </row>
    <row r="2011" spans="1:10" ht="13.5" customHeight="1" x14ac:dyDescent="0.2">
      <c r="A2011" s="73">
        <v>60141101</v>
      </c>
      <c r="B2011" s="64" t="str">
        <f ca="1">IFERROR(INDEX(UNSPSCDes,MATCH(INDIRECT(ADDRESS(ROW(),COLUMN()-1,4)),UNSPSCCode,0)),"")</f>
        <v>Juegos educativos</v>
      </c>
      <c r="C2011" s="63" t="s">
        <v>1449</v>
      </c>
      <c r="D2011" s="63">
        <v>1500</v>
      </c>
      <c r="E2011" s="66">
        <v>300</v>
      </c>
      <c r="F2011" s="65">
        <f ca="1">INDIRECT(ADDRESS(ROW(),COLUMN()-2,4))*INDIRECT(ADDRESS(ROW(),COLUMN()-1,4))</f>
        <v>450000</v>
      </c>
      <c r="G2011" s="5"/>
      <c r="H2011" s="5"/>
      <c r="I2011" s="5"/>
      <c r="J2011" s="5"/>
    </row>
    <row r="2012" spans="1:10" ht="14.1" customHeight="1" x14ac:dyDescent="0.2">
      <c r="A2012" s="5"/>
      <c r="B2012" s="5"/>
      <c r="C2012" s="5"/>
      <c r="D2012" s="5"/>
      <c r="E2012" s="68" t="s">
        <v>12551</v>
      </c>
      <c r="F2012" s="69">
        <f ca="1">SUM(Table3119[MONTO TOTAL ESTIMADO])</f>
        <v>560000</v>
      </c>
      <c r="G2012" s="5"/>
      <c r="H2012" s="5" t="str">
        <f>C2001</f>
        <v>Servicios</v>
      </c>
      <c r="I2012" s="5" t="str">
        <f>E2001</f>
        <v>Sí</v>
      </c>
      <c r="J2012" s="5" t="str">
        <f>D2001</f>
        <v>Compras por debajo del Umbral</v>
      </c>
    </row>
    <row r="2013" spans="1:10" ht="14.1" customHeight="1" thickBot="1" x14ac:dyDescent="0.3"/>
    <row r="2014" spans="1:10" ht="33.75" customHeight="1" thickBot="1" x14ac:dyDescent="0.25">
      <c r="A2014" s="59" t="s">
        <v>16383</v>
      </c>
      <c r="B2014" s="59" t="s">
        <v>161</v>
      </c>
      <c r="C2014" s="59" t="s">
        <v>11725</v>
      </c>
      <c r="D2014" s="59" t="s">
        <v>14379</v>
      </c>
      <c r="E2014" s="59" t="s">
        <v>10963</v>
      </c>
      <c r="F2014" s="59" t="s">
        <v>11096</v>
      </c>
      <c r="G2014" s="5"/>
      <c r="H2014" s="5"/>
      <c r="I2014" s="5"/>
      <c r="J2014" s="5"/>
    </row>
    <row r="2015" spans="1:10" ht="13.5" customHeight="1" thickBot="1" x14ac:dyDescent="0.25">
      <c r="A2015" s="61" t="s">
        <v>18887</v>
      </c>
      <c r="B2015" s="61" t="s">
        <v>18887</v>
      </c>
      <c r="C2015" s="61" t="s">
        <v>6799</v>
      </c>
      <c r="D2015" s="61" t="s">
        <v>10172</v>
      </c>
      <c r="E2015" s="61" t="s">
        <v>8855</v>
      </c>
      <c r="F2015" s="61"/>
      <c r="G2015" s="5"/>
      <c r="H2015" s="5"/>
      <c r="I2015" s="5"/>
      <c r="J2015" s="5"/>
    </row>
    <row r="2016" spans="1:10" ht="14.1" customHeight="1" thickBot="1" x14ac:dyDescent="0.25">
      <c r="A2016" s="78" t="s">
        <v>14829</v>
      </c>
      <c r="B2016" s="62" t="s">
        <v>8529</v>
      </c>
      <c r="C2016" s="71">
        <v>45108</v>
      </c>
      <c r="D2016" s="78" t="s">
        <v>9386</v>
      </c>
      <c r="E2016" s="62" t="s">
        <v>13094</v>
      </c>
      <c r="F2016" s="61" t="s">
        <v>3080</v>
      </c>
      <c r="G2016" s="5"/>
      <c r="H2016" s="5"/>
      <c r="I2016" s="5"/>
      <c r="J2016" s="5"/>
    </row>
    <row r="2017" spans="1:10" ht="14.1" customHeight="1" thickBot="1" x14ac:dyDescent="0.25">
      <c r="A2017" s="79"/>
      <c r="B2017" s="62" t="s">
        <v>1786</v>
      </c>
      <c r="C2017" s="60">
        <f>IF(C2016="","",IF(AND(MONTH(C2016)&gt;=1,MONTH(C2016)&lt;=3),1,IF(AND(MONTH(C2016)&gt;=4,MONTH(C2016)&lt;=6),2,IF(AND(MONTH(C2016)&gt;=7,MONTH(C2016)&lt;=9),3,4))))</f>
        <v>3</v>
      </c>
      <c r="D2017" s="79"/>
      <c r="E2017" s="62" t="s">
        <v>2417</v>
      </c>
      <c r="F2017" s="61" t="s">
        <v>11113</v>
      </c>
      <c r="G2017" s="5"/>
      <c r="H2017" s="5"/>
      <c r="I2017" s="5"/>
      <c r="J2017" s="5"/>
    </row>
    <row r="2018" spans="1:10" ht="14.1" customHeight="1" thickBot="1" x14ac:dyDescent="0.25">
      <c r="A2018" s="79"/>
      <c r="B2018" s="62" t="s">
        <v>12943</v>
      </c>
      <c r="C2018" s="71">
        <v>45199</v>
      </c>
      <c r="D2018" s="79"/>
      <c r="E2018" s="62" t="s">
        <v>3073</v>
      </c>
      <c r="F2018" s="61" t="s">
        <v>11113</v>
      </c>
      <c r="G2018" s="5"/>
      <c r="H2018" s="5"/>
      <c r="I2018" s="5"/>
      <c r="J2018" s="5"/>
    </row>
    <row r="2019" spans="1:10" ht="14.1" customHeight="1" thickBot="1" x14ac:dyDescent="0.25">
      <c r="A2019" s="79"/>
      <c r="B2019" s="62" t="s">
        <v>1786</v>
      </c>
      <c r="C2019" s="60">
        <f>IF(C2018="","",IF(AND(MONTH(C2018)&gt;=1,MONTH(C2018)&lt;=3),1,IF(AND(MONTH(C2018)&gt;=4,MONTH(C2018)&lt;=6),2,IF(AND(MONTH(C2018)&gt;=7,MONTH(C2018)&lt;=9),3,4))))</f>
        <v>3</v>
      </c>
      <c r="D2019" s="79"/>
      <c r="E2019" s="62" t="s">
        <v>13193</v>
      </c>
      <c r="F2019" s="61" t="s">
        <v>11113</v>
      </c>
      <c r="G2019" s="5"/>
      <c r="H2019" s="5"/>
      <c r="I2019" s="5"/>
      <c r="J2019" s="5"/>
    </row>
    <row r="2020" spans="1:10" ht="14.1" customHeight="1" thickBot="1" x14ac:dyDescent="0.25">
      <c r="A2020" s="5"/>
      <c r="B2020" s="5"/>
      <c r="C2020" s="5"/>
      <c r="D2020" s="5"/>
      <c r="E2020" s="5"/>
      <c r="F2020" s="5"/>
      <c r="G2020" s="5"/>
      <c r="H2020" s="5"/>
      <c r="I2020" s="5"/>
      <c r="J2020" s="5"/>
    </row>
    <row r="2021" spans="1:10" ht="14.1" customHeight="1" thickBot="1" x14ac:dyDescent="0.25">
      <c r="A2021" s="67" t="s">
        <v>15736</v>
      </c>
      <c r="B2021" s="67" t="s">
        <v>16147</v>
      </c>
      <c r="C2021" s="67" t="s">
        <v>15642</v>
      </c>
      <c r="D2021" s="67" t="s">
        <v>15252</v>
      </c>
      <c r="E2021" s="67" t="s">
        <v>6933</v>
      </c>
      <c r="F2021" s="67" t="s">
        <v>15281</v>
      </c>
      <c r="G2021" s="5"/>
      <c r="H2021" s="5"/>
      <c r="I2021" s="5"/>
      <c r="J2021" s="5"/>
    </row>
    <row r="2022" spans="1:10" ht="14.1" customHeight="1" x14ac:dyDescent="0.2">
      <c r="A2022" s="73">
        <v>49101701</v>
      </c>
      <c r="B2022" s="64" t="str">
        <f ca="1">IFERROR(INDEX(UNSPSCDes,MATCH(INDIRECT(ADDRESS(ROW(),COLUMN()-1,4)),UNSPSCCode,0)),"")</f>
        <v>Medallas</v>
      </c>
      <c r="C2022" s="63" t="s">
        <v>1449</v>
      </c>
      <c r="D2022" s="63">
        <v>50</v>
      </c>
      <c r="E2022" s="66">
        <v>1000</v>
      </c>
      <c r="F2022" s="65">
        <f ca="1">INDIRECT(ADDRESS(ROW(),COLUMN()-2,4))*INDIRECT(ADDRESS(ROW(),COLUMN()-1,4))</f>
        <v>50000</v>
      </c>
      <c r="G2022" s="5"/>
      <c r="H2022" s="5"/>
      <c r="I2022" s="5"/>
      <c r="J2022" s="5"/>
    </row>
    <row r="2023" spans="1:10" ht="13.5" customHeight="1" x14ac:dyDescent="0.2">
      <c r="A2023" s="73">
        <v>49101702</v>
      </c>
      <c r="B2023" s="64" t="str">
        <f ca="1">IFERROR(INDEX(UNSPSCDes,MATCH(INDIRECT(ADDRESS(ROW(),COLUMN()-1,4)),UNSPSCCode,0)),"")</f>
        <v>Trofeos</v>
      </c>
      <c r="C2023" s="63" t="s">
        <v>1449</v>
      </c>
      <c r="D2023" s="63">
        <v>20</v>
      </c>
      <c r="E2023" s="66">
        <v>2000</v>
      </c>
      <c r="F2023" s="65">
        <f ca="1">INDIRECT(ADDRESS(ROW(),COLUMN()-2,4))*INDIRECT(ADDRESS(ROW(),COLUMN()-1,4))</f>
        <v>40000</v>
      </c>
      <c r="G2023" s="5"/>
      <c r="H2023" s="5"/>
      <c r="I2023" s="5"/>
      <c r="J2023" s="5"/>
    </row>
    <row r="2024" spans="1:10" ht="13.5" customHeight="1" x14ac:dyDescent="0.2">
      <c r="A2024" s="73">
        <v>49101704</v>
      </c>
      <c r="B2024" s="64" t="str">
        <f ca="1">IFERROR(INDEX(UNSPSCDes,MATCH(INDIRECT(ADDRESS(ROW(),COLUMN()-1,4)),UNSPSCCode,0)),"")</f>
        <v>Placas</v>
      </c>
      <c r="C2024" s="63" t="s">
        <v>1449</v>
      </c>
      <c r="D2024" s="63">
        <v>10</v>
      </c>
      <c r="E2024" s="66">
        <v>2000</v>
      </c>
      <c r="F2024" s="65">
        <f ca="1">INDIRECT(ADDRESS(ROW(),COLUMN()-2,4))*INDIRECT(ADDRESS(ROW(),COLUMN()-1,4))</f>
        <v>20000</v>
      </c>
      <c r="G2024" s="5"/>
      <c r="H2024" s="5"/>
      <c r="I2024" s="5"/>
      <c r="J2024" s="5"/>
    </row>
    <row r="2025" spans="1:10" ht="13.5" customHeight="1" x14ac:dyDescent="0.2">
      <c r="A2025" s="73">
        <v>60141101</v>
      </c>
      <c r="B2025" s="64" t="str">
        <f ca="1">IFERROR(INDEX(UNSPSCDes,MATCH(INDIRECT(ADDRESS(ROW(),COLUMN()-1,4)),UNSPSCCode,0)),"")</f>
        <v>Juegos educativos</v>
      </c>
      <c r="C2025" s="63" t="s">
        <v>1449</v>
      </c>
      <c r="D2025" s="63">
        <v>1500</v>
      </c>
      <c r="E2025" s="66">
        <v>300</v>
      </c>
      <c r="F2025" s="65">
        <f ca="1">INDIRECT(ADDRESS(ROW(),COLUMN()-2,4))*INDIRECT(ADDRESS(ROW(),COLUMN()-1,4))</f>
        <v>450000</v>
      </c>
      <c r="G2025" s="5"/>
      <c r="H2025" s="5"/>
      <c r="I2025" s="5"/>
      <c r="J2025" s="5"/>
    </row>
    <row r="2026" spans="1:10" ht="14.1" customHeight="1" x14ac:dyDescent="0.2">
      <c r="A2026" s="5"/>
      <c r="B2026" s="5"/>
      <c r="C2026" s="5"/>
      <c r="D2026" s="5"/>
      <c r="E2026" s="68" t="s">
        <v>12551</v>
      </c>
      <c r="F2026" s="69">
        <f ca="1">SUM(Table3120[MONTO TOTAL ESTIMADO])</f>
        <v>560000</v>
      </c>
      <c r="G2026" s="5"/>
      <c r="H2026" s="5" t="str">
        <f>C2015</f>
        <v>Servicios</v>
      </c>
      <c r="I2026" s="5" t="str">
        <f>E2015</f>
        <v>Sí</v>
      </c>
      <c r="J2026" s="5" t="str">
        <f>D2015</f>
        <v>Compras por debajo del Umbral</v>
      </c>
    </row>
    <row r="2027" spans="1:10" ht="14.1" customHeight="1" thickBot="1" x14ac:dyDescent="0.3"/>
    <row r="2028" spans="1:10" ht="33.75" customHeight="1" thickBot="1" x14ac:dyDescent="0.25">
      <c r="A2028" s="59" t="s">
        <v>16383</v>
      </c>
      <c r="B2028" s="59" t="s">
        <v>161</v>
      </c>
      <c r="C2028" s="59" t="s">
        <v>11725</v>
      </c>
      <c r="D2028" s="59" t="s">
        <v>14379</v>
      </c>
      <c r="E2028" s="59" t="s">
        <v>10963</v>
      </c>
      <c r="F2028" s="59" t="s">
        <v>11096</v>
      </c>
      <c r="G2028" s="5"/>
      <c r="H2028" s="5"/>
      <c r="I2028" s="5"/>
      <c r="J2028" s="5"/>
    </row>
    <row r="2029" spans="1:10" ht="13.5" customHeight="1" thickBot="1" x14ac:dyDescent="0.25">
      <c r="A2029" s="61" t="s">
        <v>18887</v>
      </c>
      <c r="B2029" s="61" t="s">
        <v>18887</v>
      </c>
      <c r="C2029" s="61" t="s">
        <v>6799</v>
      </c>
      <c r="D2029" s="61" t="s">
        <v>10172</v>
      </c>
      <c r="E2029" s="61" t="s">
        <v>8855</v>
      </c>
      <c r="F2029" s="61"/>
      <c r="G2029" s="5"/>
      <c r="H2029" s="5"/>
      <c r="I2029" s="5"/>
      <c r="J2029" s="5"/>
    </row>
    <row r="2030" spans="1:10" ht="14.1" customHeight="1" thickBot="1" x14ac:dyDescent="0.25">
      <c r="A2030" s="78" t="s">
        <v>14829</v>
      </c>
      <c r="B2030" s="62" t="s">
        <v>8529</v>
      </c>
      <c r="C2030" s="71">
        <v>45200</v>
      </c>
      <c r="D2030" s="78" t="s">
        <v>9386</v>
      </c>
      <c r="E2030" s="62" t="s">
        <v>13094</v>
      </c>
      <c r="F2030" s="61" t="s">
        <v>3080</v>
      </c>
      <c r="G2030" s="5"/>
      <c r="H2030" s="5"/>
      <c r="I2030" s="5"/>
      <c r="J2030" s="5"/>
    </row>
    <row r="2031" spans="1:10" ht="14.1" customHeight="1" thickBot="1" x14ac:dyDescent="0.25">
      <c r="A2031" s="79"/>
      <c r="B2031" s="62" t="s">
        <v>1786</v>
      </c>
      <c r="C2031" s="60">
        <f>IF(C2030="","",IF(AND(MONTH(C2030)&gt;=1,MONTH(C2030)&lt;=3),1,IF(AND(MONTH(C2030)&gt;=4,MONTH(C2030)&lt;=6),2,IF(AND(MONTH(C2030)&gt;=7,MONTH(C2030)&lt;=9),3,4))))</f>
        <v>4</v>
      </c>
      <c r="D2031" s="79"/>
      <c r="E2031" s="62" t="s">
        <v>2417</v>
      </c>
      <c r="F2031" s="61" t="s">
        <v>11113</v>
      </c>
      <c r="G2031" s="5"/>
      <c r="H2031" s="5"/>
      <c r="I2031" s="5"/>
      <c r="J2031" s="5"/>
    </row>
    <row r="2032" spans="1:10" ht="14.1" customHeight="1" thickBot="1" x14ac:dyDescent="0.25">
      <c r="A2032" s="79"/>
      <c r="B2032" s="62" t="s">
        <v>12943</v>
      </c>
      <c r="C2032" s="71">
        <v>45291</v>
      </c>
      <c r="D2032" s="79"/>
      <c r="E2032" s="62" t="s">
        <v>3073</v>
      </c>
      <c r="F2032" s="61" t="s">
        <v>11113</v>
      </c>
      <c r="G2032" s="5"/>
      <c r="H2032" s="5"/>
      <c r="I2032" s="5"/>
      <c r="J2032" s="5"/>
    </row>
    <row r="2033" spans="1:10" ht="14.1" customHeight="1" thickBot="1" x14ac:dyDescent="0.25">
      <c r="A2033" s="79"/>
      <c r="B2033" s="62" t="s">
        <v>1786</v>
      </c>
      <c r="C2033" s="60">
        <f>IF(C2032="","",IF(AND(MONTH(C2032)&gt;=1,MONTH(C2032)&lt;=3),1,IF(AND(MONTH(C2032)&gt;=4,MONTH(C2032)&lt;=6),2,IF(AND(MONTH(C2032)&gt;=7,MONTH(C2032)&lt;=9),3,4))))</f>
        <v>4</v>
      </c>
      <c r="D2033" s="79"/>
      <c r="E2033" s="62" t="s">
        <v>13193</v>
      </c>
      <c r="F2033" s="61" t="s">
        <v>11113</v>
      </c>
      <c r="G2033" s="5"/>
      <c r="H2033" s="5"/>
      <c r="I2033" s="5"/>
      <c r="J2033" s="5"/>
    </row>
    <row r="2034" spans="1:10" ht="14.1" customHeight="1" thickBot="1" x14ac:dyDescent="0.25">
      <c r="A2034" s="5"/>
      <c r="B2034" s="5"/>
      <c r="C2034" s="5"/>
      <c r="D2034" s="5"/>
      <c r="E2034" s="5"/>
      <c r="F2034" s="5"/>
      <c r="G2034" s="5"/>
      <c r="H2034" s="5"/>
      <c r="I2034" s="5"/>
      <c r="J2034" s="5"/>
    </row>
    <row r="2035" spans="1:10" ht="14.1" customHeight="1" thickBot="1" x14ac:dyDescent="0.25">
      <c r="A2035" s="67" t="s">
        <v>15736</v>
      </c>
      <c r="B2035" s="67" t="s">
        <v>16147</v>
      </c>
      <c r="C2035" s="67" t="s">
        <v>15642</v>
      </c>
      <c r="D2035" s="67" t="s">
        <v>15252</v>
      </c>
      <c r="E2035" s="67" t="s">
        <v>6933</v>
      </c>
      <c r="F2035" s="67" t="s">
        <v>15281</v>
      </c>
      <c r="G2035" s="5"/>
      <c r="H2035" s="5"/>
      <c r="I2035" s="5"/>
      <c r="J2035" s="5"/>
    </row>
    <row r="2036" spans="1:10" ht="14.1" customHeight="1" x14ac:dyDescent="0.2">
      <c r="A2036" s="73">
        <v>49101701</v>
      </c>
      <c r="B2036" s="64" t="str">
        <f ca="1">IFERROR(INDEX(UNSPSCDes,MATCH(INDIRECT(ADDRESS(ROW(),COLUMN()-1,4)),UNSPSCCode,0)),"")</f>
        <v>Medallas</v>
      </c>
      <c r="C2036" s="63" t="s">
        <v>1449</v>
      </c>
      <c r="D2036" s="63">
        <v>50</v>
      </c>
      <c r="E2036" s="66">
        <v>1000</v>
      </c>
      <c r="F2036" s="65">
        <f ca="1">INDIRECT(ADDRESS(ROW(),COLUMN()-2,4))*INDIRECT(ADDRESS(ROW(),COLUMN()-1,4))</f>
        <v>50000</v>
      </c>
      <c r="G2036" s="5"/>
      <c r="H2036" s="5"/>
      <c r="I2036" s="5"/>
      <c r="J2036" s="5"/>
    </row>
    <row r="2037" spans="1:10" ht="13.5" customHeight="1" x14ac:dyDescent="0.2">
      <c r="A2037" s="73">
        <v>49101702</v>
      </c>
      <c r="B2037" s="64" t="str">
        <f ca="1">IFERROR(INDEX(UNSPSCDes,MATCH(INDIRECT(ADDRESS(ROW(),COLUMN()-1,4)),UNSPSCCode,0)),"")</f>
        <v>Trofeos</v>
      </c>
      <c r="C2037" s="63" t="s">
        <v>1449</v>
      </c>
      <c r="D2037" s="63">
        <v>20</v>
      </c>
      <c r="E2037" s="66">
        <v>2000</v>
      </c>
      <c r="F2037" s="65">
        <f ca="1">INDIRECT(ADDRESS(ROW(),COLUMN()-2,4))*INDIRECT(ADDRESS(ROW(),COLUMN()-1,4))</f>
        <v>40000</v>
      </c>
      <c r="G2037" s="5"/>
      <c r="H2037" s="5"/>
      <c r="I2037" s="5"/>
      <c r="J2037" s="5"/>
    </row>
    <row r="2038" spans="1:10" ht="13.5" customHeight="1" x14ac:dyDescent="0.2">
      <c r="A2038" s="73">
        <v>49101704</v>
      </c>
      <c r="B2038" s="64" t="str">
        <f ca="1">IFERROR(INDEX(UNSPSCDes,MATCH(INDIRECT(ADDRESS(ROW(),COLUMN()-1,4)),UNSPSCCode,0)),"")</f>
        <v>Placas</v>
      </c>
      <c r="C2038" s="63" t="s">
        <v>1449</v>
      </c>
      <c r="D2038" s="63">
        <v>10</v>
      </c>
      <c r="E2038" s="66">
        <v>2000</v>
      </c>
      <c r="F2038" s="65">
        <f ca="1">INDIRECT(ADDRESS(ROW(),COLUMN()-2,4))*INDIRECT(ADDRESS(ROW(),COLUMN()-1,4))</f>
        <v>20000</v>
      </c>
      <c r="G2038" s="5"/>
      <c r="H2038" s="5"/>
      <c r="I2038" s="5"/>
      <c r="J2038" s="5"/>
    </row>
    <row r="2039" spans="1:10" ht="13.5" customHeight="1" x14ac:dyDescent="0.2">
      <c r="A2039" s="73">
        <v>60141101</v>
      </c>
      <c r="B2039" s="64" t="str">
        <f ca="1">IFERROR(INDEX(UNSPSCDes,MATCH(INDIRECT(ADDRESS(ROW(),COLUMN()-1,4)),UNSPSCCode,0)),"")</f>
        <v>Juegos educativos</v>
      </c>
      <c r="C2039" s="63" t="s">
        <v>1449</v>
      </c>
      <c r="D2039" s="63">
        <v>1500</v>
      </c>
      <c r="E2039" s="66">
        <v>300</v>
      </c>
      <c r="F2039" s="65">
        <f ca="1">INDIRECT(ADDRESS(ROW(),COLUMN()-2,4))*INDIRECT(ADDRESS(ROW(),COLUMN()-1,4))</f>
        <v>450000</v>
      </c>
      <c r="G2039" s="5"/>
      <c r="H2039" s="5"/>
      <c r="I2039" s="5"/>
      <c r="J2039" s="5"/>
    </row>
    <row r="2040" spans="1:10" ht="14.1" customHeight="1" x14ac:dyDescent="0.2">
      <c r="A2040" s="5"/>
      <c r="B2040" s="5"/>
      <c r="C2040" s="5"/>
      <c r="D2040" s="5"/>
      <c r="E2040" s="68" t="s">
        <v>12551</v>
      </c>
      <c r="F2040" s="69">
        <f ca="1">SUM(Table3121[MONTO TOTAL ESTIMADO])</f>
        <v>560000</v>
      </c>
      <c r="G2040" s="5"/>
      <c r="H2040" s="5" t="str">
        <f>C2029</f>
        <v>Servicios</v>
      </c>
      <c r="I2040" s="5" t="str">
        <f>E2029</f>
        <v>Sí</v>
      </c>
      <c r="J2040" s="5" t="str">
        <f>D2029</f>
        <v>Compras por debajo del Umbral</v>
      </c>
    </row>
    <row r="2041" spans="1:10" ht="14.1" customHeight="1" thickBot="1" x14ac:dyDescent="0.3"/>
    <row r="2042" spans="1:10" ht="33.75" customHeight="1" thickBot="1" x14ac:dyDescent="0.25">
      <c r="A2042" s="59" t="s">
        <v>16383</v>
      </c>
      <c r="B2042" s="59" t="s">
        <v>161</v>
      </c>
      <c r="C2042" s="59" t="s">
        <v>11725</v>
      </c>
      <c r="D2042" s="59" t="s">
        <v>14379</v>
      </c>
      <c r="E2042" s="59" t="s">
        <v>10963</v>
      </c>
      <c r="F2042" s="59" t="s">
        <v>11096</v>
      </c>
      <c r="G2042" s="5"/>
      <c r="H2042" s="5"/>
      <c r="I2042" s="5"/>
      <c r="J2042" s="5"/>
    </row>
    <row r="2043" spans="1:10" ht="13.5" customHeight="1" thickBot="1" x14ac:dyDescent="0.25">
      <c r="A2043" s="61" t="s">
        <v>18888</v>
      </c>
      <c r="B2043" s="61" t="s">
        <v>18889</v>
      </c>
      <c r="C2043" s="61" t="s">
        <v>17798</v>
      </c>
      <c r="D2043" s="61" t="s">
        <v>1875</v>
      </c>
      <c r="E2043" s="61" t="s">
        <v>17854</v>
      </c>
      <c r="F2043" s="61"/>
      <c r="G2043" s="5"/>
      <c r="H2043" s="5"/>
      <c r="I2043" s="5"/>
      <c r="J2043" s="5"/>
    </row>
    <row r="2044" spans="1:10" ht="14.1" customHeight="1" thickBot="1" x14ac:dyDescent="0.25">
      <c r="A2044" s="78" t="s">
        <v>14829</v>
      </c>
      <c r="B2044" s="62" t="s">
        <v>8529</v>
      </c>
      <c r="C2044" s="71">
        <v>44927</v>
      </c>
      <c r="D2044" s="78" t="s">
        <v>9386</v>
      </c>
      <c r="E2044" s="62" t="s">
        <v>13094</v>
      </c>
      <c r="F2044" s="61" t="s">
        <v>3080</v>
      </c>
      <c r="G2044" s="5"/>
      <c r="H2044" s="5"/>
      <c r="I2044" s="5"/>
      <c r="J2044" s="5"/>
    </row>
    <row r="2045" spans="1:10" ht="14.1" customHeight="1" thickBot="1" x14ac:dyDescent="0.25">
      <c r="A2045" s="79"/>
      <c r="B2045" s="62" t="s">
        <v>1786</v>
      </c>
      <c r="C2045" s="60">
        <f>IF(C2044="","",IF(AND(MONTH(C2044)&gt;=1,MONTH(C2044)&lt;=3),1,IF(AND(MONTH(C2044)&gt;=4,MONTH(C2044)&lt;=6),2,IF(AND(MONTH(C2044)&gt;=7,MONTH(C2044)&lt;=9),3,4))))</f>
        <v>1</v>
      </c>
      <c r="D2045" s="79"/>
      <c r="E2045" s="62" t="s">
        <v>2417</v>
      </c>
      <c r="F2045" s="61" t="s">
        <v>11113</v>
      </c>
      <c r="G2045" s="5"/>
      <c r="H2045" s="5"/>
      <c r="I2045" s="5"/>
      <c r="J2045" s="5"/>
    </row>
    <row r="2046" spans="1:10" ht="14.1" customHeight="1" thickBot="1" x14ac:dyDescent="0.25">
      <c r="A2046" s="79"/>
      <c r="B2046" s="62" t="s">
        <v>12943</v>
      </c>
      <c r="C2046" s="71">
        <v>45016</v>
      </c>
      <c r="D2046" s="79"/>
      <c r="E2046" s="62" t="s">
        <v>3073</v>
      </c>
      <c r="F2046" s="61" t="s">
        <v>11113</v>
      </c>
      <c r="G2046" s="5"/>
      <c r="H2046" s="5"/>
      <c r="I2046" s="5"/>
      <c r="J2046" s="5"/>
    </row>
    <row r="2047" spans="1:10" ht="14.1" customHeight="1" thickBot="1" x14ac:dyDescent="0.25">
      <c r="A2047" s="79"/>
      <c r="B2047" s="62" t="s">
        <v>1786</v>
      </c>
      <c r="C2047" s="60">
        <f>IF(C2046="","",IF(AND(MONTH(C2046)&gt;=1,MONTH(C2046)&lt;=3),1,IF(AND(MONTH(C2046)&gt;=4,MONTH(C2046)&lt;=6),2,IF(AND(MONTH(C2046)&gt;=7,MONTH(C2046)&lt;=9),3,4))))</f>
        <v>1</v>
      </c>
      <c r="D2047" s="79"/>
      <c r="E2047" s="62" t="s">
        <v>13193</v>
      </c>
      <c r="F2047" s="61" t="s">
        <v>11113</v>
      </c>
      <c r="G2047" s="5"/>
      <c r="H2047" s="5"/>
      <c r="I2047" s="5"/>
      <c r="J2047" s="5"/>
    </row>
    <row r="2048" spans="1:10" ht="14.1" customHeight="1" thickBot="1" x14ac:dyDescent="0.25">
      <c r="A2048" s="5"/>
      <c r="B2048" s="5"/>
      <c r="C2048" s="5"/>
      <c r="D2048" s="5"/>
      <c r="E2048" s="5"/>
      <c r="F2048" s="5"/>
      <c r="G2048" s="5"/>
      <c r="H2048" s="5"/>
      <c r="I2048" s="5"/>
      <c r="J2048" s="5"/>
    </row>
    <row r="2049" spans="1:10" ht="14.1" customHeight="1" thickBot="1" x14ac:dyDescent="0.25">
      <c r="A2049" s="67" t="s">
        <v>15736</v>
      </c>
      <c r="B2049" s="67" t="s">
        <v>16147</v>
      </c>
      <c r="C2049" s="67" t="s">
        <v>15642</v>
      </c>
      <c r="D2049" s="67" t="s">
        <v>15252</v>
      </c>
      <c r="E2049" s="67" t="s">
        <v>6933</v>
      </c>
      <c r="F2049" s="67" t="s">
        <v>15281</v>
      </c>
      <c r="G2049" s="5"/>
      <c r="H2049" s="5"/>
      <c r="I2049" s="5"/>
      <c r="J2049" s="5"/>
    </row>
    <row r="2050" spans="1:10" ht="14.1" customHeight="1" x14ac:dyDescent="0.2">
      <c r="A2050" s="63"/>
      <c r="B2050" s="64" t="str">
        <f ca="1">IFERROR(INDEX(UNSPSCDes,MATCH(INDIRECT(ADDRESS(ROW(),COLUMN()-1,4)),UNSPSCCode,0)),"")</f>
        <v/>
      </c>
      <c r="C2050" s="63"/>
      <c r="D2050" s="63"/>
      <c r="E2050" s="66"/>
      <c r="F2050" s="65">
        <f ca="1">INDIRECT(ADDRESS(ROW(),COLUMN()-2,4))*INDIRECT(ADDRESS(ROW(),COLUMN()-1,4))</f>
        <v>0</v>
      </c>
      <c r="G2050" s="5"/>
      <c r="H2050" s="5"/>
      <c r="I2050" s="5"/>
      <c r="J2050" s="5"/>
    </row>
    <row r="2051" spans="1:10" ht="13.5" customHeight="1" x14ac:dyDescent="0.2">
      <c r="A2051" s="73">
        <v>25101501</v>
      </c>
      <c r="B2051" s="64" t="str">
        <f ca="1">IFERROR(INDEX(UNSPSCDes,MATCH(INDIRECT(ADDRESS(ROW(),COLUMN()-1,4)),UNSPSCCode,0)),"")</f>
        <v>Minibuses</v>
      </c>
      <c r="C2051" s="63" t="s">
        <v>1449</v>
      </c>
      <c r="D2051" s="63">
        <v>4</v>
      </c>
      <c r="E2051" s="66">
        <v>2400000</v>
      </c>
      <c r="F2051" s="65">
        <f ca="1">INDIRECT(ADDRESS(ROW(),COLUMN()-2,4))*INDIRECT(ADDRESS(ROW(),COLUMN()-1,4))</f>
        <v>9600000</v>
      </c>
      <c r="G2051" s="5"/>
      <c r="H2051" s="5"/>
      <c r="I2051" s="5"/>
      <c r="J2051" s="5"/>
    </row>
    <row r="2052" spans="1:10" ht="14.1" customHeight="1" x14ac:dyDescent="0.2">
      <c r="A2052" s="5"/>
      <c r="B2052" s="5"/>
      <c r="C2052" s="5"/>
      <c r="D2052" s="5"/>
      <c r="E2052" s="68" t="s">
        <v>12551</v>
      </c>
      <c r="F2052" s="69">
        <f ca="1">SUM(Table3122[MONTO TOTAL ESTIMADO])</f>
        <v>9600000</v>
      </c>
      <c r="G2052" s="5"/>
      <c r="H2052" s="5" t="str">
        <f>C2043</f>
        <v>Bienes</v>
      </c>
      <c r="I2052" s="5" t="str">
        <f>E2043</f>
        <v>No</v>
      </c>
      <c r="J2052" s="5" t="str">
        <f>D2043</f>
        <v>Comparacion de Precios</v>
      </c>
    </row>
    <row r="2053" spans="1:10" ht="14.1" customHeight="1" thickBot="1" x14ac:dyDescent="0.3"/>
    <row r="2054" spans="1:10" ht="33.75" customHeight="1" thickBot="1" x14ac:dyDescent="0.25">
      <c r="A2054" s="59" t="s">
        <v>16383</v>
      </c>
      <c r="B2054" s="59" t="s">
        <v>161</v>
      </c>
      <c r="C2054" s="59" t="s">
        <v>11725</v>
      </c>
      <c r="D2054" s="59" t="s">
        <v>14379</v>
      </c>
      <c r="E2054" s="59" t="s">
        <v>10963</v>
      </c>
      <c r="F2054" s="59" t="s">
        <v>11096</v>
      </c>
      <c r="G2054" s="5"/>
      <c r="H2054" s="5"/>
      <c r="I2054" s="5"/>
      <c r="J2054" s="5"/>
    </row>
    <row r="2055" spans="1:10" ht="13.5" customHeight="1" thickBot="1" x14ac:dyDescent="0.25">
      <c r="A2055" s="61" t="s">
        <v>18888</v>
      </c>
      <c r="B2055" s="61" t="s">
        <v>18889</v>
      </c>
      <c r="C2055" s="61" t="s">
        <v>17798</v>
      </c>
      <c r="D2055" s="61" t="s">
        <v>1875</v>
      </c>
      <c r="E2055" s="61" t="s">
        <v>17854</v>
      </c>
      <c r="F2055" s="61"/>
      <c r="G2055" s="5"/>
      <c r="H2055" s="5"/>
      <c r="I2055" s="5"/>
      <c r="J2055" s="5"/>
    </row>
    <row r="2056" spans="1:10" ht="14.1" customHeight="1" thickBot="1" x14ac:dyDescent="0.25">
      <c r="A2056" s="78" t="s">
        <v>14829</v>
      </c>
      <c r="B2056" s="62" t="s">
        <v>8529</v>
      </c>
      <c r="C2056" s="71">
        <v>45017</v>
      </c>
      <c r="D2056" s="78" t="s">
        <v>9386</v>
      </c>
      <c r="E2056" s="62" t="s">
        <v>13094</v>
      </c>
      <c r="F2056" s="61" t="s">
        <v>3080</v>
      </c>
      <c r="G2056" s="5"/>
      <c r="H2056" s="5"/>
      <c r="I2056" s="5"/>
      <c r="J2056" s="5"/>
    </row>
    <row r="2057" spans="1:10" ht="14.1" customHeight="1" thickBot="1" x14ac:dyDescent="0.25">
      <c r="A2057" s="79"/>
      <c r="B2057" s="62" t="s">
        <v>1786</v>
      </c>
      <c r="C2057" s="60">
        <f>IF(C2056="","",IF(AND(MONTH(C2056)&gt;=1,MONTH(C2056)&lt;=3),1,IF(AND(MONTH(C2056)&gt;=4,MONTH(C2056)&lt;=6),2,IF(AND(MONTH(C2056)&gt;=7,MONTH(C2056)&lt;=9),3,4))))</f>
        <v>2</v>
      </c>
      <c r="D2057" s="79"/>
      <c r="E2057" s="62" t="s">
        <v>2417</v>
      </c>
      <c r="F2057" s="61" t="s">
        <v>11113</v>
      </c>
      <c r="G2057" s="5"/>
      <c r="H2057" s="5"/>
      <c r="I2057" s="5"/>
      <c r="J2057" s="5"/>
    </row>
    <row r="2058" spans="1:10" ht="14.1" customHeight="1" thickBot="1" x14ac:dyDescent="0.25">
      <c r="A2058" s="79"/>
      <c r="B2058" s="62" t="s">
        <v>12943</v>
      </c>
      <c r="C2058" s="71">
        <v>45107</v>
      </c>
      <c r="D2058" s="79"/>
      <c r="E2058" s="62" t="s">
        <v>3073</v>
      </c>
      <c r="F2058" s="61" t="s">
        <v>11113</v>
      </c>
      <c r="G2058" s="5"/>
      <c r="H2058" s="5"/>
      <c r="I2058" s="5"/>
      <c r="J2058" s="5"/>
    </row>
    <row r="2059" spans="1:10" ht="14.1" customHeight="1" thickBot="1" x14ac:dyDescent="0.25">
      <c r="A2059" s="79"/>
      <c r="B2059" s="62" t="s">
        <v>1786</v>
      </c>
      <c r="C2059" s="60">
        <f>IF(C2058="","",IF(AND(MONTH(C2058)&gt;=1,MONTH(C2058)&lt;=3),1,IF(AND(MONTH(C2058)&gt;=4,MONTH(C2058)&lt;=6),2,IF(AND(MONTH(C2058)&gt;=7,MONTH(C2058)&lt;=9),3,4))))</f>
        <v>2</v>
      </c>
      <c r="D2059" s="79"/>
      <c r="E2059" s="62" t="s">
        <v>13193</v>
      </c>
      <c r="F2059" s="61" t="s">
        <v>11113</v>
      </c>
      <c r="G2059" s="5"/>
      <c r="H2059" s="5"/>
      <c r="I2059" s="5"/>
      <c r="J2059" s="5"/>
    </row>
    <row r="2060" spans="1:10" ht="14.1" customHeight="1" thickBot="1" x14ac:dyDescent="0.25">
      <c r="A2060" s="5"/>
      <c r="B2060" s="5"/>
      <c r="C2060" s="5"/>
      <c r="D2060" s="5"/>
      <c r="E2060" s="5"/>
      <c r="F2060" s="5"/>
      <c r="G2060" s="5"/>
      <c r="H2060" s="5"/>
      <c r="I2060" s="5"/>
      <c r="J2060" s="5"/>
    </row>
    <row r="2061" spans="1:10" ht="14.1" customHeight="1" thickBot="1" x14ac:dyDescent="0.25">
      <c r="A2061" s="67" t="s">
        <v>15736</v>
      </c>
      <c r="B2061" s="67" t="s">
        <v>16147</v>
      </c>
      <c r="C2061" s="67" t="s">
        <v>15642</v>
      </c>
      <c r="D2061" s="67" t="s">
        <v>15252</v>
      </c>
      <c r="E2061" s="67" t="s">
        <v>6933</v>
      </c>
      <c r="F2061" s="67" t="s">
        <v>15281</v>
      </c>
      <c r="G2061" s="5"/>
      <c r="H2061" s="5"/>
      <c r="I2061" s="5"/>
      <c r="J2061" s="5"/>
    </row>
    <row r="2062" spans="1:10" ht="14.1" customHeight="1" x14ac:dyDescent="0.2">
      <c r="A2062" s="63"/>
      <c r="B2062" s="64" t="str">
        <f ca="1">IFERROR(INDEX(UNSPSCDes,MATCH(INDIRECT(ADDRESS(ROW(),COLUMN()-1,4)),UNSPSCCode,0)),"")</f>
        <v/>
      </c>
      <c r="C2062" s="63"/>
      <c r="D2062" s="63"/>
      <c r="E2062" s="66"/>
      <c r="F2062" s="65">
        <f ca="1">INDIRECT(ADDRESS(ROW(),COLUMN()-2,4))*INDIRECT(ADDRESS(ROW(),COLUMN()-1,4))</f>
        <v>0</v>
      </c>
      <c r="G2062" s="5"/>
      <c r="H2062" s="5"/>
      <c r="I2062" s="5"/>
      <c r="J2062" s="5"/>
    </row>
    <row r="2063" spans="1:10" ht="13.5" customHeight="1" x14ac:dyDescent="0.2">
      <c r="A2063" s="73">
        <v>25101501</v>
      </c>
      <c r="B2063" s="64" t="str">
        <f ca="1">IFERROR(INDEX(UNSPSCDes,MATCH(INDIRECT(ADDRESS(ROW(),COLUMN()-1,4)),UNSPSCCode,0)),"")</f>
        <v>Minibuses</v>
      </c>
      <c r="C2063" s="63" t="s">
        <v>1449</v>
      </c>
      <c r="D2063" s="63">
        <v>1</v>
      </c>
      <c r="E2063" s="66">
        <v>2400000</v>
      </c>
      <c r="F2063" s="65">
        <f ca="1">INDIRECT(ADDRESS(ROW(),COLUMN()-2,4))*INDIRECT(ADDRESS(ROW(),COLUMN()-1,4))</f>
        <v>2400000</v>
      </c>
      <c r="G2063" s="5"/>
      <c r="H2063" s="5"/>
      <c r="I2063" s="5"/>
      <c r="J2063" s="5"/>
    </row>
    <row r="2064" spans="1:10" ht="14.1" customHeight="1" x14ac:dyDescent="0.2">
      <c r="A2064" s="5"/>
      <c r="B2064" s="5"/>
      <c r="C2064" s="5"/>
      <c r="D2064" s="5"/>
      <c r="E2064" s="68" t="s">
        <v>12551</v>
      </c>
      <c r="F2064" s="69">
        <f ca="1">SUM(Table3123[MONTO TOTAL ESTIMADO])</f>
        <v>2400000</v>
      </c>
      <c r="G2064" s="5"/>
      <c r="H2064" s="5" t="str">
        <f>C2055</f>
        <v>Bienes</v>
      </c>
      <c r="I2064" s="5" t="str">
        <f>E2055</f>
        <v>No</v>
      </c>
      <c r="J2064" s="5" t="str">
        <f>D2055</f>
        <v>Comparacion de Precios</v>
      </c>
    </row>
  </sheetData>
  <sheetProtection algorithmName="SHA-512" hashValue="tiBGjPDj6FxBS1M0tnXgM1FV9ka7pkPluVf6WMLt/9HM8ph0tJbqGl3ext/LmVr7E28/00vCQ+4yuZIJ/ggotA==" saltValue="YXFgNYo8IqTjb9LWOHoHww==" spinCount="100000" sheet="1" objects="1" scenarios="1"/>
  <protectedRanges>
    <protectedRange sqref="F5:G5" name="Rango3"/>
    <protectedRange sqref="E11:E12" name="Rango2"/>
  </protectedRanges>
  <mergeCells count="250">
    <mergeCell ref="A2044:A2047"/>
    <mergeCell ref="D2044:D2047"/>
    <mergeCell ref="A2056:A2059"/>
    <mergeCell ref="D2056:D2059"/>
    <mergeCell ref="A1976:A1979"/>
    <mergeCell ref="D1976:D1979"/>
    <mergeCell ref="A1988:A1991"/>
    <mergeCell ref="D1988:D1991"/>
    <mergeCell ref="A2002:A2005"/>
    <mergeCell ref="D2002:D2005"/>
    <mergeCell ref="A2016:A2019"/>
    <mergeCell ref="D2016:D2019"/>
    <mergeCell ref="A2030:A2033"/>
    <mergeCell ref="D2030:D2033"/>
    <mergeCell ref="A1914:A1917"/>
    <mergeCell ref="D1914:D1917"/>
    <mergeCell ref="A1927:A1930"/>
    <mergeCell ref="D1927:D1930"/>
    <mergeCell ref="A1940:A1943"/>
    <mergeCell ref="D1940:D1943"/>
    <mergeCell ref="A1953:A1956"/>
    <mergeCell ref="D1953:D1956"/>
    <mergeCell ref="A1965:A1968"/>
    <mergeCell ref="D1965:D1968"/>
    <mergeCell ref="A1805:A1808"/>
    <mergeCell ref="D1805:D1808"/>
    <mergeCell ref="A1829:A1832"/>
    <mergeCell ref="D1829:D1832"/>
    <mergeCell ref="A1854:A1857"/>
    <mergeCell ref="D1854:D1857"/>
    <mergeCell ref="A1878:A1881"/>
    <mergeCell ref="D1878:D1881"/>
    <mergeCell ref="A1903:A1906"/>
    <mergeCell ref="D1903:D1906"/>
    <mergeCell ref="A1739:A1742"/>
    <mergeCell ref="D1739:D1742"/>
    <mergeCell ref="A1751:A1754"/>
    <mergeCell ref="D1751:D1754"/>
    <mergeCell ref="A1765:A1768"/>
    <mergeCell ref="D1765:D1768"/>
    <mergeCell ref="A1779:A1782"/>
    <mergeCell ref="D1779:D1782"/>
    <mergeCell ref="A1792:A1795"/>
    <mergeCell ref="D1792:D1795"/>
    <mergeCell ref="A1674:A1677"/>
    <mergeCell ref="D1674:D1677"/>
    <mergeCell ref="A1688:A1691"/>
    <mergeCell ref="D1688:D1691"/>
    <mergeCell ref="A1701:A1704"/>
    <mergeCell ref="D1701:D1704"/>
    <mergeCell ref="A1713:A1716"/>
    <mergeCell ref="D1713:D1716"/>
    <mergeCell ref="A1725:A1728"/>
    <mergeCell ref="D1725:D1728"/>
    <mergeCell ref="A1609:A1612"/>
    <mergeCell ref="D1609:D1612"/>
    <mergeCell ref="A1621:A1624"/>
    <mergeCell ref="D1621:D1624"/>
    <mergeCell ref="A1632:A1635"/>
    <mergeCell ref="D1632:D1635"/>
    <mergeCell ref="A1643:A1646"/>
    <mergeCell ref="D1643:D1646"/>
    <mergeCell ref="A1661:A1664"/>
    <mergeCell ref="D1661:D1664"/>
    <mergeCell ref="A1247:A1250"/>
    <mergeCell ref="D1247:D1250"/>
    <mergeCell ref="A1260:A1263"/>
    <mergeCell ref="D1260:D1263"/>
    <mergeCell ref="A1271:A1274"/>
    <mergeCell ref="D1271:D1274"/>
    <mergeCell ref="A1209:A1212"/>
    <mergeCell ref="D1209:D1212"/>
    <mergeCell ref="A1222:A1225"/>
    <mergeCell ref="D1222:D1225"/>
    <mergeCell ref="A1234:A1237"/>
    <mergeCell ref="D1234:D1237"/>
    <mergeCell ref="A1172:A1175"/>
    <mergeCell ref="D1172:D1175"/>
    <mergeCell ref="A1187:A1190"/>
    <mergeCell ref="D1187:D1190"/>
    <mergeCell ref="A1198:A1201"/>
    <mergeCell ref="D1198:D1201"/>
    <mergeCell ref="A1102:A1105"/>
    <mergeCell ref="D1102:D1105"/>
    <mergeCell ref="A1125:A1128"/>
    <mergeCell ref="D1125:D1128"/>
    <mergeCell ref="A1152:A1155"/>
    <mergeCell ref="D1152:D1155"/>
    <mergeCell ref="A1059:A1062"/>
    <mergeCell ref="D1059:D1062"/>
    <mergeCell ref="A1071:A1074"/>
    <mergeCell ref="D1071:D1074"/>
    <mergeCell ref="A1004:A1007"/>
    <mergeCell ref="D1004:D1007"/>
    <mergeCell ref="A1020:A1023"/>
    <mergeCell ref="D1020:D1023"/>
    <mergeCell ref="A1036:A1039"/>
    <mergeCell ref="D1036:D1039"/>
    <mergeCell ref="A581:A584"/>
    <mergeCell ref="D581:D584"/>
    <mergeCell ref="A636:A639"/>
    <mergeCell ref="D636:D639"/>
    <mergeCell ref="A689:A692"/>
    <mergeCell ref="D689:D692"/>
    <mergeCell ref="A511:A514"/>
    <mergeCell ref="D511:D514"/>
    <mergeCell ref="A538:A541"/>
    <mergeCell ref="D538:D541"/>
    <mergeCell ref="A563:A566"/>
    <mergeCell ref="D563:D566"/>
    <mergeCell ref="A466:A469"/>
    <mergeCell ref="D466:D469"/>
    <mergeCell ref="A484:A487"/>
    <mergeCell ref="D484:D487"/>
    <mergeCell ref="A372:A375"/>
    <mergeCell ref="D372:D375"/>
    <mergeCell ref="A404:A407"/>
    <mergeCell ref="D404:D407"/>
    <mergeCell ref="A426:A429"/>
    <mergeCell ref="D426:D429"/>
    <mergeCell ref="A340:A343"/>
    <mergeCell ref="D340:D343"/>
    <mergeCell ref="A247:A250"/>
    <mergeCell ref="D247:D250"/>
    <mergeCell ref="A262:A265"/>
    <mergeCell ref="D262:D265"/>
    <mergeCell ref="A277:A280"/>
    <mergeCell ref="D277:D280"/>
    <mergeCell ref="A446:A449"/>
    <mergeCell ref="D446:D449"/>
    <mergeCell ref="E9:F9"/>
    <mergeCell ref="E8:F8"/>
    <mergeCell ref="E10:F10"/>
    <mergeCell ref="E11:F11"/>
    <mergeCell ref="E12:F12"/>
    <mergeCell ref="A1:A4"/>
    <mergeCell ref="E6:F6"/>
    <mergeCell ref="E7:F7"/>
    <mergeCell ref="B2:E2"/>
    <mergeCell ref="B3:E3"/>
    <mergeCell ref="A19:A22"/>
    <mergeCell ref="D19:D22"/>
    <mergeCell ref="A30:A33"/>
    <mergeCell ref="D30:D33"/>
    <mergeCell ref="A41:A44"/>
    <mergeCell ref="D41:D44"/>
    <mergeCell ref="A52:A55"/>
    <mergeCell ref="D52:D55"/>
    <mergeCell ref="A63:A66"/>
    <mergeCell ref="D63:D66"/>
    <mergeCell ref="A74:A77"/>
    <mergeCell ref="D74:D77"/>
    <mergeCell ref="A85:A88"/>
    <mergeCell ref="D85:D88"/>
    <mergeCell ref="A96:A99"/>
    <mergeCell ref="D96:D99"/>
    <mergeCell ref="A107:A110"/>
    <mergeCell ref="D107:D110"/>
    <mergeCell ref="A118:A121"/>
    <mergeCell ref="D118:D121"/>
    <mergeCell ref="A129:A132"/>
    <mergeCell ref="D129:D132"/>
    <mergeCell ref="A140:A143"/>
    <mergeCell ref="D140:D143"/>
    <mergeCell ref="A744:A747"/>
    <mergeCell ref="D744:D747"/>
    <mergeCell ref="A796:A799"/>
    <mergeCell ref="D796:D799"/>
    <mergeCell ref="A813:A816"/>
    <mergeCell ref="D813:D816"/>
    <mergeCell ref="A201:A204"/>
    <mergeCell ref="D201:D204"/>
    <mergeCell ref="A215:A218"/>
    <mergeCell ref="D215:D218"/>
    <mergeCell ref="A231:A234"/>
    <mergeCell ref="D231:D234"/>
    <mergeCell ref="A151:A154"/>
    <mergeCell ref="D151:D154"/>
    <mergeCell ref="A169:A172"/>
    <mergeCell ref="D169:D172"/>
    <mergeCell ref="A186:A189"/>
    <mergeCell ref="D186:D189"/>
    <mergeCell ref="A308:A311"/>
    <mergeCell ref="D308:D311"/>
    <mergeCell ref="A830:A833"/>
    <mergeCell ref="D830:D833"/>
    <mergeCell ref="A847:A850"/>
    <mergeCell ref="D847:D850"/>
    <mergeCell ref="A864:A867"/>
    <mergeCell ref="D864:D867"/>
    <mergeCell ref="A1283:A1286"/>
    <mergeCell ref="D1283:D1286"/>
    <mergeCell ref="A1297:A1300"/>
    <mergeCell ref="D1297:D1300"/>
    <mergeCell ref="A935:A938"/>
    <mergeCell ref="D935:D938"/>
    <mergeCell ref="A970:A973"/>
    <mergeCell ref="D970:D973"/>
    <mergeCell ref="A986:A989"/>
    <mergeCell ref="D986:D989"/>
    <mergeCell ref="A887:A890"/>
    <mergeCell ref="D887:D890"/>
    <mergeCell ref="A901:A904"/>
    <mergeCell ref="D901:D904"/>
    <mergeCell ref="A922:A925"/>
    <mergeCell ref="D922:D925"/>
    <mergeCell ref="A1048:A1051"/>
    <mergeCell ref="D1048:D1051"/>
    <mergeCell ref="A1313:A1316"/>
    <mergeCell ref="D1313:D1316"/>
    <mergeCell ref="A1324:A1327"/>
    <mergeCell ref="D1324:D1327"/>
    <mergeCell ref="A1335:A1338"/>
    <mergeCell ref="D1335:D1338"/>
    <mergeCell ref="A1347:A1350"/>
    <mergeCell ref="D1347:D1350"/>
    <mergeCell ref="A1359:A1362"/>
    <mergeCell ref="D1359:D1362"/>
    <mergeCell ref="A1371:A1374"/>
    <mergeCell ref="D1371:D1374"/>
    <mergeCell ref="A1383:A1386"/>
    <mergeCell ref="D1383:D1386"/>
    <mergeCell ref="A1395:A1398"/>
    <mergeCell ref="D1395:D1398"/>
    <mergeCell ref="A1406:A1409"/>
    <mergeCell ref="D1406:D1409"/>
    <mergeCell ref="A1419:A1422"/>
    <mergeCell ref="D1419:D1422"/>
    <mergeCell ref="A1432:A1435"/>
    <mergeCell ref="D1432:D1435"/>
    <mergeCell ref="A1445:A1448"/>
    <mergeCell ref="D1445:D1448"/>
    <mergeCell ref="A1456:A1459"/>
    <mergeCell ref="D1456:D1459"/>
    <mergeCell ref="A1468:A1471"/>
    <mergeCell ref="D1468:D1471"/>
    <mergeCell ref="A1488:A1491"/>
    <mergeCell ref="D1488:D1491"/>
    <mergeCell ref="A1595:A1598"/>
    <mergeCell ref="D1595:D1598"/>
    <mergeCell ref="A1506:A1509"/>
    <mergeCell ref="D1506:D1509"/>
    <mergeCell ref="A1526:A1529"/>
    <mergeCell ref="D1526:D1529"/>
    <mergeCell ref="A1545:A1548"/>
    <mergeCell ref="D1545:D1548"/>
    <mergeCell ref="A1561:A1564"/>
    <mergeCell ref="D1561:D1564"/>
    <mergeCell ref="A1578:A1581"/>
    <mergeCell ref="D1578:D158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5:E25 D36:E36 D47:E47 D58:E58 D69:E69 D80:E80 D91:E91 D102:E102 D113:E113 D124:E124 D135:E135 D146:E146 D157:E164 D175:E181 D192:E196 D207:E210 D221:E226 D237:E242 D253:E257 D268:E272 D283:E303 D314:E335 D346:E367 D378:E399 D410:E421 D432:E441 D452:E461 D472:E479 D490:E506 D517:E533 D544:E558 D569:E576 D750:E791 D695:E739 D587:E631 D642:E684 D802:E808 D819:E825 D836:E842 D853:E859 D870:E882 D893:E896 D907:E917 D928:E930 D941:E965 D976:E981 D992:E999 D1010:E1015 D1026:E1031 D1042:E1043 D1054:E1054 D1065:E1066 D1077:E1097 D1108:E1120 D1131:E1147 D1158:E1167 D1178:E1182 D1193:E1193 D1204:E1204 D1215:E1217 D1228:E1229 D1240:E1242 D1253:E1255 D1266:E1266 D1277:E1278 D1289:E1292 D1303:E1308 D1319:E1319 D1330:E1330 D1341:E1342 D1353:E1354 D1365:E1366 D1377:E1378 D1389:E1390 D1401:E1401 D1412:E1414 D1425:E1427 D1438:E1440 D1451:E1451 D1462:E1463 D1474:E1483 D1494:E1501 D1512:E1521 D1532:E1540 D1551:E1556 D1567:E1573 D1584:E1590 D1601:E1604 D1615:E1616 D1627:E1627 D1638:E1638 D1649:E1656 D1667:E1669 D1680:E1683 D1694:E1696 D1707:E1708 D1719:E1720 D1731:E1734 D1745:E1746 D1757:E1760 D1771:E1774 D1785:E1787 D1798:E1800 D1811:E1824 D1835:E1849 D1860:E1873 D1884:E1898 D1909:E1909 D1920:E1922 D1933:E1935 D1946:E1948 D1959:E1960 D1971:E1971 D1982:E1983 D1994:E1997 D2008:E2011 D2022:E2025 D2036:E2039 D2050:E2051 D2062:E2063" xr:uid="{BAF9148B-E430-445E-9C95-F41D3AEB41DB}">
      <formula1>0</formula1>
    </dataValidation>
    <dataValidation type="list" allowBlank="1" showInputMessage="1" showErrorMessage="1" sqref="C25 C36 C47 C58 C69 C80 C91 C102 C113 C124 C135 C146 C157:C164 C175:C181 C192:C196 C207:C210 C221:C226 C237:C242 C253:C257 C268:C272 C283:C303 C314:C335 C346:C367 C378:C399 C410:C421 C432:C441 C452:C461 C472:C479 C490:C506 C517:C533 C544:C558 C569:C576 C750:C791 C695:C739 C587:C631 C642:C684 C802:C808 C819:C825 C836:C842 C853:C859 C870:C882 C893:C896 C907:C917 C928:C930 C941:C965 C976:C981 C992:C999 C1010:C1015 C1026:C1031 C1042:C1043 C1054 C1065:C1066 C1077:C1097 C1108:C1120 C1131:C1147 C1158:C1167 C1178:C1182 C1193 C1204 C1215:C1217 C1228:C1229 C1240:C1242 C1253:C1255 C1266 C1277:C1278 C1289:C1292 C1303:C1308 C1319 C1330 C1341:C1342 C1353:C1354 C1365:C1366 C1377:C1378 C1389:C1390 C1401 C1412:C1414 C1425:C1427 C1438:C1440 C1451 C1462:C1463 C1474:C1483 C1494:C1501 C1512:C1521 C1532:C1540 C1551:C1556 C1567:C1573 C1584:C1590 C1601:C1604 C1615:C1616 C1627 C1638 C1649:C1656 C1667:C1669 C1680:C1683 C1694:C1696 C1707:C1708 C1719:C1720 C1731:C1734 C1745:C1746 C1757:C1760 C1771:C1774 C1785:C1787 C1798:C1800 C1811:C1824 C1835:C1849 C1860:C1873 C1884:C1898 C1909 C1920:C1922 C1933:C1935 C1946:C1948 C1959:C1960 C1971 C1982:C1983 C1994:C1997 C2008:C2011 C2022:C2025 C2036:C2039 C2050:C2051 C2062:C2063" xr:uid="{C3407393-7DFD-4927-9BF4-7C51986B0C9B}">
      <formula1>UnidadesList</formula1>
    </dataValidation>
    <dataValidation type="whole" operator="greaterThan" allowBlank="1" showInputMessage="1" showErrorMessage="1" sqref="A25 A36 A47 A58 A69 A80 A91 A102 A113 A124 A135 A146 A157:A164 A175:A181 A192:A196 A207:A210 A221:A226 A237:A242 A253:A257 A268:A272 A283:A303 A314:A335 A346:A367 A378:A399 A410:A421 A432:A441 A452:A461 A472:A479 A490:A506 A517:A533 A544:A558 A569:A576 A750:A791 A695:A739 A587:A631 A642:A684 A802:A808 A819:A825 A836:A842 A853:A859 A870:A882 A893:A896 A907:A917 A928:A930 A941:A965 A976:A981 A992:A999 A1010:A1015 A1026:A1031 A1042:A1043 A1054 A1065:A1066 A1077:A1097 A1108:A1120 A1131:A1147 A1158:A1167 A1178:A1182 A1193 A1204 A1215:A1217 A1228:A1229 A1240:A1242 A1253:A1255 A1266 A1277:A1278 A1289:A1292 A1303:A1308 A1319 A1330 A1341:A1342 A1353:A1354 A1365:A1366 A1377:A1378 A1389:A1390 A1401 A1412:A1414 A1425:A1427 A1438:A1440 A1451 A1462:A1463 A1474:A1483 A1494:A1501 A1512:A1521 A1532:A1540 A1551:A1556 A1567:A1573 A1584:A1590 A1601:A1604 A1615:A1616 A1627 A1638 A1649:A1656 A1667:A1669 A1680:A1683 A1694:A1696 A1707:A1708 A1719:A1720 A1731:A1734 A1745:A1746 A1757:A1760 A1771:A1774 A1785:A1787 A1798:A1800 A1811:A1824 A1835:A1849 A1860:A1873 A1884:A1898 A1909 A1920:A1922 A1933:A1935 A1946:A1948 A1959:A1960 A1971 A1982:A1983 A1994:A1997 A2008:A2011 A2022:A2025 A2036:A2039 A2050:A2051 A2062:A2063" xr:uid="{AD7BCDBB-437E-4B5D-8CBD-BF6A861373C7}">
      <formula1>0</formula1>
    </dataValidation>
    <dataValidation type="list" allowBlank="1" showInputMessage="1" showErrorMessage="1" sqref="F22 F33 F44 F55 F66 F77 F88 F99 F110 F121 F132 F143 F154 F172 F189 F204 F218 F234 F250 F265 F280 F311 F343 F375 F407 F429 F449 F469 F487 F514 F541 F566 F584 F639 F692 F747 F799 F816 F833 F850 F867 F890 F904 F925 F938 F973 F989 F1007 F1023 F1039 F1051 F1062 F1074 F1105 F1128 F1155 F1175 F1190 F1201 F1212 F1225 F1237 F1250 F1263 F1274 F1286 F1300 F1316 F1327 F1338 F1350 F1362 F1374 F1386 F1398 F1409 F1422 F1435 F1448 F1459 F1471 F1491 F1509 F1529 F1548 F1564 F1581 F1598 F1612 F1624 F1635 F1646 F1664 F1677 F1691 F1704 F1716 F1728 F1742 F1754 F1768 F1782 F1795 F1808 F1832 F1857 F1881 F1906 F1917 F1930 F1943 F1956 F1968 F1979 F1991 F2005 F2019 F2033 F2047 F2059" xr:uid="{B51D1E38-FF35-421B-97B4-4AD8DB0A7552}">
      <formula1>OFFSET(MunicipioStart,MATCH(INDIRECT(ADDRESS(ROW()-1,COLUMN(),4)),MunicipioColumn,0)-1,1,COUNTIF(MunicipioColumn,INDIRECT(ADDRESS(ROW()-1,COLUMN(),4))),1)</formula1>
    </dataValidation>
    <dataValidation type="list" allowBlank="1" showInputMessage="1" showErrorMessage="1" sqref="F21 F32 F43 F54 F65 F76 F87 F98 F109 F120 F131 F142 F153 F171 F188 F203 F217 F233 F249 F264 F279 F310 F342 F374 F406 F428 F448 F468 F486 F513 F540 F565 F583 F638 F691 F746 F798 F815 F832 F849 F866 F889 F903 F924 F937 F972 F988 F1006 F1022 F1038 F1050 F1061 F1073 F1104 F1127 F1154 F1174 F1189 F1200 F1211 F1224 F1236 F1249 F1262 F1273 F1285 F1299 F1315 F1326 F1337 F1349 F1361 F1373 F1385 F1397 F1408 F1421 F1434 F1447 F1458 F1470 F1490 F1508 F1528 F1547 F1563 F1580 F1597 F1611 F1623 F1634 F1645 F1663 F1676 F1690 F1703 F1715 F1727 F1741 F1753 F1767 F1781 F1794 F1807 F1831 F1856 F1880 F1905 F1916 F1929 F1942 F1955 F1967 F1978 F1990 F2004 F2018 F2032 F2046 F2058" xr:uid="{AB7BE93E-3F0F-417D-9FC8-684D09E2748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70 F187 F202 F216 F232 F248 F263 F278 F309 F341 F373 F405 F427 F447 F467 F485 F512 F539 F564 F582 F637 F690 F745 F797 F814 F831 F848 F865 F888 F902 F923 F936 F971 F987 F1005 F1021 F1037 F1049 F1060 F1072 F1103 F1126 F1153 F1173 F1188 F1199 F1210 F1223 F1235 F1248 F1261 F1272 F1284 F1298 F1314 F1325 F1336 F1348 F1360 F1372 F1384 F1396 F1407 F1420 F1433 F1446 F1457 F1469 F1489 F1507 F1527 F1546 F1562 F1579 F1596 F1610 F1622 F1633 F1644 F1662 F1675 F1689 F1702 F1714 F1726 F1740 F1752 F1766 F1780 F1793 F1806 F1830 F1855 F1879 F1904 F1915 F1928 F1941 F1954 F1966 F1977 F1989 F2003 F2017 F2031 F2045 F2057" xr:uid="{4DB8652A-E27F-4D34-BB96-E7D1570A239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9 F186 F201 F215 F231 F247 F262 F277 F308 F340 F372 F404 F426 F446 F466 F484 F511 F538 F563 F581 F636 F689 F744 F796 F813 F830 F847 F864 F887 F901 F922 F935 F970 F986 F1004 F1020 F1036 F1048 F1059 F1071 F1102 F1125 F1152 F1172 F1187 F1198 F1209 F1222 F1234 F1247 F1260 F1271 F1283 F1297 F1313 F1324 F1335 F1347 F1359 F1371 F1383 F1395 F1406 F1419 F1432 F1445 F1456 F1468 F1488 F1506 F1526 F1545 F1561 F1578 F1595 F1609 F1621 F1632 F1643 F1661 F1674 F1688 F1701 F1713 F1725 F1739 F1751 F1765 F1779 F1792 F1805 F1829 F1854 F1878 F1903 F1914 F1927 F1940 F1953 F1965 F1976 F1988 F2002 F2016 F2030 F2044 F2056" xr:uid="{32327CF7-F806-498F-9EC3-64A4362E7082}">
      <formula1>IF(INDIRECT(ADDRESS(ROW()+1,COLUMN(),4))="",RegionList,INDEX(RegionColumn,MATCH(INDIRECT(ADDRESS(ROW()+1,COLUMN(),4)),ProvinciaList,0)))</formula1>
    </dataValidation>
    <dataValidation type="date" operator="greaterThanOrEqual" allowBlank="1" showInputMessage="1" showErrorMessage="1" sqref="C21 C32 C43 C54 C65 C76 C87 C98 C109 C120 C131 C142 C153 C171 C188 C203 C217 C233 C249 C264 C279 C310 C342 C374 C406 C428 C448 C468 C486 C513 C540 C565 C583 C638 C691 C746 C798 C815 C832 C849 C866 C889 C903 C924 C937 C972 C988 C1006 C1022 C1038 C1050 C1061 C1073 C1104 C1127 C1154 C1174 C1189 C1200 C1211 C1224 C1236 C1249 C1262 C1273 C1285 C1299 C1315 C1326 C1337 C1349 C1361 C1373 C1385 C1397 C1408 C1421 C1434 C1447 C1458 C1470 C1490 C1508 C1528 C1547 C1563 C1580 C1597 C1611 C1623 C1634 C1645 C1663 C1676 C1690 C1703 C1715 C1727 C1741 C1753 C1767 C1781 C1794 C1807 C1831 C1856 C1880 C1905 C1916 C1929 C1942 C1955 C1967 C1978 C1990 C2004 C2018 C2032 C2046 C2058" xr:uid="{F9D654AD-CD0A-47D5-A6A7-30CFBDBB0CA8}">
      <formula1>C19</formula1>
    </dataValidation>
    <dataValidation type="date" operator="lessThanOrEqual" allowBlank="1" showInputMessage="1" showErrorMessage="1" sqref="C19 C30 C41 C52 C63 C74 C85 C96 C107 C118 C129 C140 C151 C169 C186 C201 C215 C231 C247 C262 C277 C308 C340 C372 C404 C426 C446 C466 C484 C511 C538 C563 C581 C636 C689 C744 C796 C813 C830 C847 C864 C887 C901 C922 C935 C970 C986 C1004 C1020 C1036 C1048 C1059 C1071 C1102 C1125 C1152 C1172 C1187 C1198 C1209 C1222 C1234 C1247 C1260 C1271 C1283 C1297 C1313 C1324 C1335 C1347 C1359 C1371 C1383 C1395 C1406 C1419 C1432 C1445 C1456 C1468 C1488 C1506 C1526 C1545 C1561 C1578 C1595 C1609 C1621 C1632 C1643 C1661 C1674 C1688 C1701 C1713 C1725 C1739 C1751 C1765 C1779 C1792 C1805 C1829 C1854 C1878 C1903 C1914 C1927 C1940 C1953 C1965 C1976 C1988 C2002 C2016 C2030 C2044 C2056" xr:uid="{31141431-5926-42CF-AF34-2520827ACC80}">
      <formula1>C21</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2067</xdr:row>
                    <xdr:rowOff>0</xdr:rowOff>
                  </from>
                  <to>
                    <xdr:col>1</xdr:col>
                    <xdr:colOff>457200</xdr:colOff>
                    <xdr:row>2068</xdr:row>
                    <xdr:rowOff>161925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0" r:id="rId6" name="Button 1046">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38" r:id="rId8" name="Button 1074">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9" r:id="rId9" name="Button 1075">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0" r:id="rId10" name="Button 1076">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64" r:id="rId11" name="Button 1100">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5" r:id="rId12" name="Button 1101">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6" r:id="rId13" name="Button 1102">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89" r:id="rId14" name="Button 1125">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0" r:id="rId15" name="Button 1126">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1" r:id="rId16" name="Button 1127">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40" r:id="rId17" name="Button 1176">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41" r:id="rId18" name="Button 1177">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42" r:id="rId19" name="Button 1178">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69" r:id="rId20" name="Button 1205">
              <controlPr locked="0" defaultSize="0" print="0" autoFill="0" autoPict="0" macro="[0]!Sheet1.InsertNewTabl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70" r:id="rId21" name="Button 120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1" r:id="rId22" name="Button 1207">
              <controlPr locked="0" defaultSize="0" print="0" autoFill="0" autoPict="0" macro="[0]!Sheet1.deleteProcedure">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500" r:id="rId23" name="Button 1236">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501" r:id="rId24" name="Button 1237">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02" r:id="rId25" name="Button 1238">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535" r:id="rId26" name="Button 1271">
              <controlPr locked="0" defaultSize="0" print="0" autoFill="0" autoPict="0" macro="[0]!Sheet1.InsertNewTabl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36" r:id="rId27" name="Button 1272">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37" r:id="rId28" name="Button 1273">
              <controlPr locked="0" defaultSize="0" print="0" autoFill="0" autoPict="0" macro="[0]!Sheet1.deleteProcedure">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568" r:id="rId29" name="Button 1304">
              <controlPr locked="0" defaultSize="0" print="0" autoFill="0" autoPict="0" macro="[0]!Sheet1.InsertNewTabl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69" r:id="rId30" name="Button 130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70" r:id="rId31" name="Button 1306">
              <controlPr locked="0" defaultSize="0" print="0" autoFill="0" autoPict="0" macro="[0]!Sheet1.deleteProcedure">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600" r:id="rId32" name="Button 1336">
              <controlPr locked="0" defaultSize="0" print="0" autoFill="0" autoPict="0" macro="[0]!Sheet1.InsertNewTabl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601" r:id="rId33" name="Button 1337">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602" r:id="rId34" name="Button 1338">
              <controlPr locked="0" defaultSize="0" print="0" autoFill="0" autoPict="0" macro="[0]!Sheet1.deleteProcedure">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631" r:id="rId35" name="Button 1367">
              <controlPr locked="0" defaultSize="0" print="0" autoFill="0" autoPict="0" macro="[0]!Sheet1.InsertNewTabl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32" r:id="rId36" name="Button 1368">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33" r:id="rId37" name="Button 1369">
              <controlPr locked="0" defaultSize="0" print="0" autoFill="0" autoPict="0" macro="[0]!Sheet1.deleteProcedure">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668" r:id="rId38" name="Button 1404">
              <controlPr locked="0" defaultSize="0" print="0" autoFill="0" autoPict="0" macro="[0]!Sheet1.InsertNewTabl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669" r:id="rId39" name="Button 1405">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670" r:id="rId40" name="Button 1406">
              <controlPr locked="0" defaultSize="0" print="0" autoFill="0" autoPict="0" macro="[0]!Sheet1.deleteProcedure">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98" r:id="rId41" name="Button 1434">
              <controlPr locked="0" defaultSize="0" print="0" autoFill="0" autoPict="0" macro="[0]!Sheet1.InsertNewTabl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700" r:id="rId42" name="Button 1436">
              <controlPr locked="0" defaultSize="0" print="0" autoFill="0" autoPict="0" macro="[0]!Sheet1.deleteProcedure">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715" r:id="rId43" name="Button 1451">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716" r:id="rId44" name="Button 1452">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717" r:id="rId45" name="Button 1453">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718" r:id="rId46" name="Button 1454">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720" r:id="rId47" name="Button 1456">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721" r:id="rId48" name="Button 1457">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722" r:id="rId49" name="Button 1458">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724" r:id="rId50" name="Button 1460">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754" r:id="rId51" name="Button 1490">
              <controlPr locked="0" defaultSize="0" print="0" autoFill="0" autoPict="0" macro="[0]!Sheet1.InsertNewTabl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56" r:id="rId52" name="Button 1492">
              <controlPr locked="0" defaultSize="0" print="0" autoFill="0" autoPict="0" macro="[0]!Sheet1.deleteProcedure">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771" r:id="rId53" name="Button 1507">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772" r:id="rId54" name="Button 1508">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73" r:id="rId55" name="Button 1509">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74" r:id="rId56" name="Button 1510">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775" r:id="rId57" name="Button 1511">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776" r:id="rId58" name="Button 151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777" r:id="rId59" name="Button 1513">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800" r:id="rId60" name="Button 1536">
              <controlPr locked="0" defaultSize="0" print="0" autoFill="0" autoPict="0" macro="[0]!Sheet1.InsertNewTabl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801" r:id="rId61" name="Button 1537">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802" r:id="rId62" name="Button 1538">
              <controlPr locked="0" defaultSize="0" print="0" autoFill="0" autoPict="0" macro="[0]!Sheet1.deleteProcedure">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815" r:id="rId63" name="Button 1551">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817" r:id="rId64" name="Button 1553">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818" r:id="rId65" name="Button 155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823" r:id="rId66" name="Button 1559">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842" r:id="rId67" name="Button 1578">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843" r:id="rId68" name="Button 1579">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844" r:id="rId69" name="Button 1580">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863" r:id="rId70" name="Button 1599">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864" r:id="rId71" name="Button 1600">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865" r:id="rId72" name="Button 1601">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889" r:id="rId73" name="Button 1625">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890" r:id="rId74" name="Button 1626">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891" r:id="rId75" name="Button 1627">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901" r:id="rId76" name="Button 1637">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902" r:id="rId77" name="Button 1638">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904" r:id="rId78" name="Button 1640">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906" r:id="rId79" name="Button 1642">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908" r:id="rId80" name="Button 164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928" r:id="rId81" name="Button 1664">
              <controlPr locked="0" defaultSize="0" print="0" autoFill="0" autoPict="0" macro="[0]!Sheet1.InsertNewTabl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929" r:id="rId82" name="Button 166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930" r:id="rId83" name="Button 1666">
              <controlPr locked="0" defaultSize="0" print="0" autoFill="0" autoPict="0" macro="[0]!Sheet1.deleteProcedure">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944" r:id="rId84" name="Button 1680">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946" r:id="rId85" name="Button 1682">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948" r:id="rId86" name="Button 1684">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950" r:id="rId87" name="Button 1686">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952" r:id="rId88" name="Button 1688">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972" r:id="rId89" name="Button 1708">
              <controlPr locked="0" defaultSize="0" print="0" autoFill="0" autoPict="0" macro="[0]!Sheet1.InsertNewTabl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973" r:id="rId90" name="Button 1709">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974" r:id="rId91" name="Button 1710">
              <controlPr locked="0" defaultSize="0" print="0" autoFill="0" autoPict="0" macro="[0]!Sheet1.deleteProcedure">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989" r:id="rId92" name="Button 1725">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991" r:id="rId93" name="Button 172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993" r:id="rId94" name="Button 1729">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995" r:id="rId95" name="Button 173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3015" r:id="rId96" name="Button 1751">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3016" r:id="rId97" name="Button 1752">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3017" r:id="rId98" name="Button 1753">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3031" r:id="rId99" name="Button 1767">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3033" r:id="rId100" name="Button 1769">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3035" r:id="rId101" name="Button 1771">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3037" r:id="rId102" name="Button 177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3057" r:id="rId103" name="Button 1793">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3058" r:id="rId104" name="Button 179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3059" r:id="rId105" name="Button 1795">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3072" r:id="rId106" name="Button 1808">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3073" r:id="rId107" name="Button 1809">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3074" r:id="rId108" name="Button 1810">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3075" r:id="rId109" name="Button 181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3076" r:id="rId110" name="Button 1812">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3077" r:id="rId111" name="Button 1813">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3078" r:id="rId112" name="Button 1814">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3079" r:id="rId113" name="Button 181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3080" r:id="rId114" name="Button 1816">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3081" r:id="rId115" name="Button 1817">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3082" r:id="rId116" name="Button 1818">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3083" r:id="rId117" name="Button 1819">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3084" r:id="rId118" name="Button 1820">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3085" r:id="rId119" name="Button 1821">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3086" r:id="rId120" name="Button 1822">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3087" r:id="rId121" name="Button 1823">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3088" r:id="rId122" name="Button 1824">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3089" r:id="rId123" name="Button 1825">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3090" r:id="rId124" name="Button 1826">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3111" r:id="rId125" name="Button 1847">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3131" r:id="rId126" name="Button 1867">
              <controlPr locked="0" defaultSize="0" print="0" autoFill="0" autoPict="0" macro="[0]!Sheet1.InsertNewTabl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3132" r:id="rId127" name="Button 1868">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133" r:id="rId128" name="Button 1869">
              <controlPr locked="0" defaultSize="0" print="0" autoFill="0" autoPict="0" macro="[0]!Sheet1.deleteProcedure">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3152" r:id="rId129" name="Button 1888">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153" r:id="rId130" name="Button 1889">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154" r:id="rId131" name="Button 1890">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3155" r:id="rId132" name="Button 1891">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3156" r:id="rId133" name="Button 1892">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3157" r:id="rId134" name="Button 1893">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158" r:id="rId135" name="Button 1894">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3159" r:id="rId136" name="Button 1895">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3160" r:id="rId137" name="Button 1896">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3161" r:id="rId138" name="Button 1897">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162" r:id="rId139" name="Button 1898">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163" r:id="rId140" name="Button 189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164" r:id="rId141" name="Button 190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165" r:id="rId142" name="Button 190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166" r:id="rId143" name="Button 190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167" r:id="rId144" name="Button 1903">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169" r:id="rId145" name="Button 1905">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170" r:id="rId146" name="Button 1906">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3171" r:id="rId147" name="Button 1907">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172" r:id="rId148" name="Button 1908">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173" r:id="rId149" name="Button 1909">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174" r:id="rId150" name="Button 191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209" r:id="rId151" name="Button 1945">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210" r:id="rId152" name="Button 1946">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212" r:id="rId153" name="Button 1948">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213" r:id="rId154" name="Button 1949">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214" r:id="rId155" name="Button 195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215" r:id="rId156" name="Button 195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216" r:id="rId157" name="Button 1952">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217" r:id="rId158" name="Button 1953">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218" r:id="rId159" name="Button 1954">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219" r:id="rId160" name="Button 1955">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220" r:id="rId161" name="Button 1956">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221" r:id="rId162" name="Button 1957">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222" r:id="rId163" name="Button 1958">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223" r:id="rId164" name="Button 1959">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224" r:id="rId165" name="Button 1960">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225" r:id="rId166" name="Button 1961">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226" r:id="rId167" name="Button 1962">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227" r:id="rId168" name="Button 1963">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228" r:id="rId169" name="Button 1964">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229" r:id="rId170" name="Button 1965">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230" r:id="rId171" name="Button 1966">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231" r:id="rId172" name="Button 1967">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232" r:id="rId173" name="Button 1968">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252" r:id="rId174" name="Button 1988">
              <controlPr locked="0" defaultSize="0" print="0" autoFill="0" autoPict="0" macro="[0]!Sheet1.InsertNewTabl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253" r:id="rId175" name="Button 198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254" r:id="rId176" name="Button 1990">
              <controlPr locked="0" defaultSize="0" print="0" autoFill="0" autoPict="0" macro="[0]!Sheet1.deleteProcedure">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269" r:id="rId177" name="Button 2005">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270" r:id="rId178" name="Button 200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271" r:id="rId179" name="Button 200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272" r:id="rId180" name="Button 2008">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273" r:id="rId181" name="Button 200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274" r:id="rId182" name="Button 201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275" r:id="rId183" name="Button 2011">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276" r:id="rId184" name="Button 201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277" r:id="rId185" name="Button 201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278" r:id="rId186" name="Button 2014">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279" r:id="rId187" name="Button 2015">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280" r:id="rId188" name="Button 2016">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281" r:id="rId189" name="Button 2017">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282" r:id="rId190" name="Button 201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283" r:id="rId191" name="Button 201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284" r:id="rId192" name="Button 2020">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285" r:id="rId193" name="Button 2021">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286" r:id="rId194" name="Button 2022">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287" r:id="rId195" name="Button 202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288" r:id="rId196" name="Button 2024">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289" r:id="rId197" name="Button 2025">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308" r:id="rId198" name="Button 2044">
              <controlPr locked="0" defaultSize="0" print="0" autoFill="0" autoPict="0" macro="[0]!Sheet1.InsertNewTabl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309" r:id="rId199" name="Button 204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310" r:id="rId200" name="Button 2046">
              <controlPr locked="0" defaultSize="0" print="0" autoFill="0" autoPict="0" macro="[0]!Sheet1.deleteProcedure">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7415" r:id="rId201" name="Button 205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416" r:id="rId202" name="Button 205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7417" r:id="rId203" name="Button 205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7418" r:id="rId204" name="Button 205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7419" r:id="rId205" name="Button 205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420" r:id="rId206" name="Button 206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7421" r:id="rId207" name="Button 206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422" r:id="rId208" name="Button 206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423" r:id="rId209" name="Button 206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424" r:id="rId210" name="Button 206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7425" r:id="rId211" name="Button 206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445" r:id="rId212" name="Button 2085">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7446" r:id="rId213" name="Button 208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7447" r:id="rId214" name="Button 2087">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7461" r:id="rId215" name="Button 2101">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462" r:id="rId216" name="Button 2102">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7463" r:id="rId217" name="Button 2103">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7464" r:id="rId218" name="Button 2104">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7465" r:id="rId219" name="Button 2105">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7466" r:id="rId220" name="Button 2106">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7467" r:id="rId221" name="Button 2107">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7468" r:id="rId222" name="Button 2108">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7469" r:id="rId223" name="Button 2109">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7492" r:id="rId224" name="Button 2132">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493" r:id="rId225" name="Button 2133">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494" r:id="rId226" name="Button 2134">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7502" r:id="rId227" name="Button 2142">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7503" r:id="rId228" name="Button 2143">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504" r:id="rId229" name="Button 2144">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505" r:id="rId230" name="Button 214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506" r:id="rId231" name="Button 2146">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507" r:id="rId232" name="Button 2147">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508" r:id="rId233" name="Button 2148">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511" r:id="rId234" name="Button 2151">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513" r:id="rId235" name="Button 2153">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534" r:id="rId236" name="Button 2174">
              <controlPr locked="0" defaultSize="0" print="0" autoFill="0" autoPict="0" macro="[0]!Sheet1.InsertNewTabl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7535" r:id="rId237" name="Button 2175">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7536" r:id="rId238" name="Button 2176">
              <controlPr locked="0" defaultSize="0" print="0" autoFill="0" autoPict="0" macro="[0]!Sheet1.deleteProcedure">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7545" r:id="rId239" name="Button 2185">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546" r:id="rId240" name="Button 2186">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547" r:id="rId241" name="Button 2187">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7548" r:id="rId242" name="Button 2188">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549" r:id="rId243" name="Button 2189">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550" r:id="rId244" name="Button 2190">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551" r:id="rId245" name="Button 2191">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573" r:id="rId246" name="Button 2213">
              <controlPr locked="0" defaultSize="0" print="0" autoFill="0" autoPict="0" macro="[0]!Sheet1.InsertNewTabl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7574" r:id="rId247" name="Button 221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575" r:id="rId248" name="Button 2215">
              <controlPr locked="0" defaultSize="0" print="0" autoFill="0" autoPict="0" macro="[0]!Sheet1.deleteProcedure">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583" r:id="rId249" name="Button 2223">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7584" r:id="rId250" name="Button 2224">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585" r:id="rId251" name="Button 222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586" r:id="rId252" name="Button 222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587" r:id="rId253" name="Button 222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588" r:id="rId254" name="Button 222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589" r:id="rId255" name="Button 2229">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590" r:id="rId256" name="Button 2230">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591" r:id="rId257" name="Button 223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592" r:id="rId258" name="Button 223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593" r:id="rId259" name="Button 2233">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594" r:id="rId260" name="Button 2234">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595" r:id="rId261" name="Button 2235">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596" r:id="rId262" name="Button 2236">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597" r:id="rId263" name="Button 2237">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598" r:id="rId264" name="Button 223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619" r:id="rId265" name="Button 2259">
              <controlPr locked="0" defaultSize="0" print="0" autoFill="0" autoPict="0" macro="[0]!Sheet1.InsertNewTabl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620" r:id="rId266" name="Button 226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621" r:id="rId267" name="Button 2261">
              <controlPr locked="0" defaultSize="0" print="0" autoFill="0" autoPict="0" macro="[0]!Sheet1.deleteProcedure">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635" r:id="rId268" name="Button 2275">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636" r:id="rId269" name="Button 2276">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637" r:id="rId270" name="Button 2277">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638" r:id="rId271" name="Button 2278">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639" r:id="rId272" name="Button 2279">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640" r:id="rId273" name="Button 228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641" r:id="rId274" name="Button 228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642" r:id="rId275" name="Button 228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643" r:id="rId276" name="Button 228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644" r:id="rId277" name="Button 228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645" r:id="rId278" name="Button 228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646" r:id="rId279" name="Button 228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647" r:id="rId280" name="Button 228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648" r:id="rId281" name="Button 228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649" r:id="rId282" name="Button 2289">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650" r:id="rId283" name="Button 2290">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671" r:id="rId284" name="Button 2311">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672" r:id="rId285" name="Button 2312">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673" r:id="rId286" name="Button 2313">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686" r:id="rId287" name="Button 2326">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687" r:id="rId288" name="Button 2327">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688" r:id="rId289" name="Button 2328">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689" r:id="rId290" name="Button 2329">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690" r:id="rId291" name="Button 2330">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691" r:id="rId292" name="Button 233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692" r:id="rId293" name="Button 233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693" r:id="rId294" name="Button 233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694" r:id="rId295" name="Button 233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695" r:id="rId296" name="Button 233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696" r:id="rId297" name="Button 233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697" r:id="rId298" name="Button 233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698" r:id="rId299" name="Button 233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701" r:id="rId300" name="Button 2341">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720" r:id="rId301" name="Button 2360">
              <controlPr locked="0" defaultSize="0" print="0" autoFill="0" autoPict="0" macro="[0]!Sheet1.InsertNewTabl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722" r:id="rId302" name="Button 2362">
              <controlPr locked="0" defaultSize="0" print="0" autoFill="0" autoPict="0" macro="[0]!Sheet1.deleteProcedure">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735" r:id="rId303" name="Button 2375">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740" r:id="rId304" name="Button 238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741" r:id="rId305" name="Button 2381">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742" r:id="rId306" name="Button 2382">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743" r:id="rId307" name="Button 2383">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744" r:id="rId308" name="Button 2384">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750" r:id="rId309" name="Button 239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752" r:id="rId310" name="Button 2392">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772" r:id="rId311" name="Button 2412">
              <controlPr locked="0" defaultSize="0" print="0" autoFill="0" autoPict="0" macro="[0]!Sheet1.InsertNewTabl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773" r:id="rId312" name="Button 2413">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774" r:id="rId313" name="Button 2414">
              <controlPr locked="0" defaultSize="0" print="0" autoFill="0" autoPict="0" macro="[0]!Sheet1.deleteProcedure">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783" r:id="rId314" name="Button 2423">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784" r:id="rId315" name="Button 242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786" r:id="rId316" name="Button 242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787" r:id="rId317" name="Button 242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788" r:id="rId318" name="Button 2428">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789" r:id="rId319" name="Button 2429">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790" r:id="rId320" name="Button 2430">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791" r:id="rId321" name="Button 2431">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792" r:id="rId322" name="Button 243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793" r:id="rId323" name="Button 243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794" r:id="rId324" name="Button 243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795" r:id="rId325" name="Button 243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796" r:id="rId326" name="Button 243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797" r:id="rId327" name="Button 2437">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798" r:id="rId328" name="Button 2438">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799" r:id="rId329" name="Button 243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800" r:id="rId330" name="Button 2440">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801" r:id="rId331" name="Button 2441">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802" r:id="rId332" name="Button 2442">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803" r:id="rId333" name="Button 244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804" r:id="rId334" name="Button 244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805" r:id="rId335" name="Button 244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806" r:id="rId336" name="Button 244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807" r:id="rId337" name="Button 244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808" r:id="rId338" name="Button 244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809" r:id="rId339" name="Button 244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810" r:id="rId340" name="Button 245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811" r:id="rId341" name="Button 245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812" r:id="rId342" name="Button 245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813" r:id="rId343" name="Button 245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814" r:id="rId344" name="Button 245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815" r:id="rId345" name="Button 245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816" r:id="rId346" name="Button 245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817" r:id="rId347" name="Button 245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818" r:id="rId348" name="Button 245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819" r:id="rId349" name="Button 245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820" r:id="rId350" name="Button 246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821" r:id="rId351" name="Button 246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822" r:id="rId352" name="Button 246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828" r:id="rId353" name="Button 2468">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830" r:id="rId354" name="Button 2470">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832" r:id="rId355" name="Button 2472">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833" r:id="rId356" name="Button 2473">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834" r:id="rId357" name="Button 2474">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854" r:id="rId358" name="Button 2494">
              <controlPr locked="0" defaultSize="0" print="0" autoFill="0" autoPict="0" macro="[0]!Sheet1.InsertNewTabl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856" r:id="rId359" name="Button 2496">
              <controlPr locked="0" defaultSize="0" print="0" autoFill="0" autoPict="0" macro="[0]!Sheet1.deleteProcedure">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869" r:id="rId360" name="Button 2509">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870" r:id="rId361" name="Button 2510">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871" r:id="rId362" name="Button 2511">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873" r:id="rId363" name="Button 2513">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874" r:id="rId364" name="Button 2514">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875" r:id="rId365" name="Button 251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876" r:id="rId366" name="Button 251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877" r:id="rId367" name="Button 2517">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878" r:id="rId368" name="Button 2518">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879" r:id="rId369" name="Button 2519">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880" r:id="rId370" name="Button 2520">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881" r:id="rId371" name="Button 2521">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882" r:id="rId372" name="Button 2522">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883" r:id="rId373" name="Button 2523">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884" r:id="rId374" name="Button 252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885" r:id="rId375" name="Button 2525">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886" r:id="rId376" name="Button 2526">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887" r:id="rId377" name="Button 2527">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888" r:id="rId378" name="Button 2528">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889" r:id="rId379" name="Button 2529">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890" r:id="rId380" name="Button 2530">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891" r:id="rId381" name="Button 2531">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892" r:id="rId382" name="Button 2532">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893" r:id="rId383" name="Button 2533">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894" r:id="rId384" name="Button 2534">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895" r:id="rId385" name="Button 2535">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896" r:id="rId386" name="Button 2536">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897" r:id="rId387" name="Button 2537">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898" r:id="rId388" name="Button 2538">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899" r:id="rId389" name="Button 2539">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900" r:id="rId390" name="Button 2540">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901" r:id="rId391" name="Button 2541">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902" r:id="rId392" name="Button 2542">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903" r:id="rId393" name="Button 2543">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904" r:id="rId394" name="Button 2544">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905" r:id="rId395" name="Button 2545">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906" r:id="rId396" name="Button 2546">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907" r:id="rId397" name="Button 2547">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908" r:id="rId398" name="Button 2548">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909" r:id="rId399" name="Button 2549">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912" r:id="rId400" name="Button 2552">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914" r:id="rId401" name="Button 2554">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915" r:id="rId402" name="Button 2555">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935" r:id="rId403" name="Button 2575">
              <controlPr locked="0" defaultSize="0" print="0" autoFill="0" autoPict="0" macro="[0]!Sheet1.InsertNewTabl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936" r:id="rId404" name="Button 2576">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937" r:id="rId405" name="Button 2577">
              <controlPr locked="0" defaultSize="0" print="0" autoFill="0" autoPict="0" macro="[0]!Sheet1.deleteProcedure">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962" r:id="rId406" name="Button 260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963" r:id="rId407" name="Button 260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965" r:id="rId408" name="Button 2605">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966" r:id="rId409" name="Button 2606">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967" r:id="rId410" name="Button 2607">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968" r:id="rId411" name="Button 2608">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969" r:id="rId412" name="Button 2609">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970" r:id="rId413" name="Button 2610">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971" r:id="rId414" name="Button 261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972" r:id="rId415" name="Button 261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973" r:id="rId416" name="Button 261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974" r:id="rId417" name="Button 261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975" r:id="rId418" name="Button 261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976" r:id="rId419" name="Button 261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977" r:id="rId420" name="Button 261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978" r:id="rId421" name="Button 261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979" r:id="rId422" name="Button 261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980" r:id="rId423" name="Button 262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981" r:id="rId424" name="Button 262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982" r:id="rId425" name="Button 2622">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983" r:id="rId426" name="Button 262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984" r:id="rId427" name="Button 262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985" r:id="rId428" name="Button 262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986" r:id="rId429" name="Button 262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987" r:id="rId430" name="Button 262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988" r:id="rId431" name="Button 262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989" r:id="rId432" name="Button 262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990" r:id="rId433" name="Button 2630">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991" r:id="rId434" name="Button 263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992" r:id="rId435" name="Button 263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993" r:id="rId436" name="Button 2633">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994" r:id="rId437" name="Button 263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995" r:id="rId438" name="Button 2635">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996" r:id="rId439" name="Button 2636">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997" r:id="rId440" name="Button 2637">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998" r:id="rId441" name="Button 263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99" r:id="rId442" name="Button 263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000" r:id="rId443" name="Button 2640">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001" r:id="rId444" name="Button 2641">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002" r:id="rId445" name="Button 2642">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003" r:id="rId446" name="Button 2643">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004" r:id="rId447" name="Button 2644">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005" r:id="rId448" name="Button 2645">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006" r:id="rId449" name="Button 2646">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028" r:id="rId450" name="Button 2668">
              <controlPr locked="0" defaultSize="0" print="0" autoFill="0" autoPict="0" macro="[0]!Sheet1.InsertNewTabl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029" r:id="rId451" name="Button 2669">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030" r:id="rId452" name="Button 2670">
              <controlPr locked="0" defaultSize="0" print="0" autoFill="0" autoPict="0" macro="[0]!Sheet1.deleteProcedure">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039" r:id="rId453" name="Button 2679">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040" r:id="rId454" name="Button 2680">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042" r:id="rId455" name="Button 2682">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043" r:id="rId456" name="Button 2683">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044" r:id="rId457" name="Button 268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045" r:id="rId458" name="Button 2685">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046" r:id="rId459" name="Button 2686">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047" r:id="rId460" name="Button 2687">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048" r:id="rId461" name="Button 268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049" r:id="rId462" name="Button 268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050" r:id="rId463" name="Button 269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051" r:id="rId464" name="Button 269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8052" r:id="rId465" name="Button 269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053" r:id="rId466" name="Button 269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054" r:id="rId467" name="Button 269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8055" r:id="rId468" name="Button 269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8056" r:id="rId469" name="Button 269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057" r:id="rId470" name="Button 2697">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058" r:id="rId471" name="Button 269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059" r:id="rId472" name="Button 269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060" r:id="rId473" name="Button 270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061" r:id="rId474" name="Button 270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062" r:id="rId475" name="Button 270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63" r:id="rId476" name="Button 270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064" r:id="rId477" name="Button 2704">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065" r:id="rId478" name="Button 2705">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066" r:id="rId479" name="Button 2706">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067" r:id="rId480" name="Button 2707">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068" r:id="rId481" name="Button 2708">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069" r:id="rId482" name="Button 2709">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070" r:id="rId483" name="Button 2710">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071" r:id="rId484" name="Button 2711">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072" r:id="rId485" name="Button 2712">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073" r:id="rId486" name="Button 271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074" r:id="rId487" name="Button 271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075" r:id="rId488" name="Button 271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76" r:id="rId489" name="Button 271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077" r:id="rId490" name="Button 271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080" r:id="rId491" name="Button 2720">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082" r:id="rId492" name="Button 272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083" r:id="rId493" name="Button 272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103" r:id="rId494" name="Button 2743">
              <controlPr locked="0" defaultSize="0" print="0" autoFill="0" autoPict="0" macro="[0]!Sheet1.InsertNewTabl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04" r:id="rId495" name="Button 274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05" r:id="rId496" name="Button 2745">
              <controlPr locked="0" defaultSize="0" print="0" autoFill="0" autoPict="0" macro="[0]!Sheet1.deleteProcedure">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17" r:id="rId497" name="Button 2757">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118" r:id="rId498" name="Button 275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119" r:id="rId499" name="Button 2759">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120" r:id="rId500" name="Button 2760">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121" r:id="rId501" name="Button 2761">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122" r:id="rId502" name="Button 2762">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143" r:id="rId503" name="Button 2783">
              <controlPr locked="0" defaultSize="0" print="0" autoFill="0" autoPict="0" macro="[0]!Sheet1.InsertNewTabl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144" r:id="rId504" name="Button 2784">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145" r:id="rId505" name="Button 2785">
              <controlPr locked="0" defaultSize="0" print="0" autoFill="0" autoPict="0" macro="[0]!Sheet1.deleteProcedure">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163" r:id="rId506" name="Button 2803">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164" r:id="rId507" name="Button 280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165" r:id="rId508" name="Button 280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166" r:id="rId509" name="Button 280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167" r:id="rId510" name="Button 280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168" r:id="rId511" name="Button 280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188" r:id="rId512" name="Button 2828">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189" r:id="rId513" name="Button 2829">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190" r:id="rId514" name="Button 2830">
              <controlPr locked="0" defaultSize="0" print="0" autoFill="0" autoPict="0" macro="[0]!Sheet1.deleteProcedure">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205" r:id="rId515" name="Button 2845">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206" r:id="rId516" name="Button 2846">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207" r:id="rId517" name="Button 2847">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08" r:id="rId518" name="Button 2848">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209" r:id="rId519" name="Button 2849">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210" r:id="rId520" name="Button 2850">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30" r:id="rId521" name="Button 2870">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231" r:id="rId522" name="Button 2871">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232" r:id="rId523" name="Button 2872">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245" r:id="rId524" name="Button 2885">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246" r:id="rId525" name="Button 288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247" r:id="rId526" name="Button 2887">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248" r:id="rId527" name="Button 2888">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249" r:id="rId528" name="Button 2889">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250" r:id="rId529" name="Button 2890">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270" r:id="rId530" name="Button 2910">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271" r:id="rId531" name="Button 2911">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272" r:id="rId532" name="Button 2912">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283" r:id="rId533" name="Button 2923">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284" r:id="rId534" name="Button 2924">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285" r:id="rId535" name="Button 2925">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286" r:id="rId536" name="Button 2926">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287" r:id="rId537" name="Button 2927">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288" r:id="rId538" name="Button 2928">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289" r:id="rId539" name="Button 2929">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290" r:id="rId540" name="Button 2930">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291" r:id="rId541" name="Button 293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292" r:id="rId542" name="Button 2932">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93" r:id="rId543" name="Button 2933">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294" r:id="rId544" name="Button 2934">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314" r:id="rId545" name="Button 2954">
              <controlPr locked="0" defaultSize="0" print="0" autoFill="0" autoPict="0" macro="[0]!Sheet1.InsertNewTabl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315" r:id="rId546" name="Button 2955">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316" r:id="rId547" name="Button 2956">
              <controlPr locked="0" defaultSize="0" print="0" autoFill="0" autoPict="0" macro="[0]!Sheet1.deleteProcedure">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332" r:id="rId548" name="Button 2972">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333" r:id="rId549" name="Button 2973">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335" r:id="rId550" name="Button 2975">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364" r:id="rId551" name="Button 3004">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365" r:id="rId552" name="Button 3005">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66" r:id="rId553" name="Button 3006">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375" r:id="rId554" name="Button 3015">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376" r:id="rId555" name="Button 3016">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78" r:id="rId556" name="Button 3018">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379" r:id="rId557" name="Button 3019">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380" r:id="rId558" name="Button 3020">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381" r:id="rId559" name="Button 3021">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382" r:id="rId560" name="Button 3022">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383" r:id="rId561" name="Button 3023">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384" r:id="rId562" name="Button 3024">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385" r:id="rId563" name="Button 3025">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407" r:id="rId564" name="Button 3047">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408" r:id="rId565" name="Button 3048">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409" r:id="rId566" name="Button 3049">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419" r:id="rId567" name="Button 3059">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420" r:id="rId568" name="Button 3060">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547" r:id="rId569" name="Button 3091">
              <controlPr locked="0" defaultSize="0" print="0" autoFill="0" autoPict="0" macro="[0]!Sheet1.InsertNewTabl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549" r:id="rId570" name="Button 3093">
              <controlPr locked="0" defaultSize="0" print="0" autoFill="0" autoPict="0" macro="[0]!Sheet1.deleteProcedure">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563" r:id="rId571" name="Button 3107">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564" r:id="rId572" name="Button 3108">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565" r:id="rId573" name="Button 310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566" r:id="rId574" name="Button 3110">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567" r:id="rId575" name="Button 3111">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568" r:id="rId576" name="Button 3112">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569" r:id="rId577" name="Button 311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570" r:id="rId578" name="Button 3114">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571" r:id="rId579" name="Button 3115">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572" r:id="rId580" name="Button 3116">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573" r:id="rId581" name="Button 3117">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574" r:id="rId582" name="Button 3118">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575" r:id="rId583" name="Button 3119">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576" r:id="rId584" name="Button 3120">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577" r:id="rId585" name="Button 3121">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578" r:id="rId586" name="Button 3122">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579" r:id="rId587" name="Button 3123">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580" r:id="rId588" name="Button 3124">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581" r:id="rId589" name="Button 3125">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582" r:id="rId590" name="Button 3126">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583" r:id="rId591" name="Button 3127">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584" r:id="rId592" name="Button 3128">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585" r:id="rId593" name="Button 3129">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2586" r:id="rId594" name="Button 3130">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587" r:id="rId595" name="Button 3131">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2609" r:id="rId596" name="Button 3153">
              <controlPr locked="0" defaultSize="0" print="0" autoFill="0" autoPict="0" macro="[0]!Sheet1.InsertNewTabl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611" r:id="rId597" name="Button 3155">
              <controlPr locked="0" defaultSize="0" print="0" autoFill="0" autoPict="0" macro="[0]!Sheet1.deleteProcedure">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632" r:id="rId598" name="Button 3176">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633" r:id="rId599" name="Button 317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648" r:id="rId600" name="Button 3192">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649" r:id="rId601" name="Button 319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651" r:id="rId602" name="Button 3195">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653" r:id="rId603" name="Button 3197">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678" r:id="rId604" name="Button 3222">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680" r:id="rId605" name="Button 3224">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690" r:id="rId606" name="Button 323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694" r:id="rId607" name="Button 3238">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697" r:id="rId608" name="Button 3241">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706" r:id="rId609" name="Button 3250">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707" r:id="rId610" name="Button 3251">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708" r:id="rId611" name="Button 3252">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709" r:id="rId612" name="Button 3253">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711" r:id="rId613" name="Button 3255">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736" r:id="rId614" name="Button 3280">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738" r:id="rId615" name="Button 3282">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751" r:id="rId616" name="Button 3295">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755" r:id="rId617" name="Button 3299">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763" r:id="rId618" name="Button 3307">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772" r:id="rId619" name="Button 3316">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773" r:id="rId620" name="Button 3317">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775" r:id="rId621" name="Button 3319">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798" r:id="rId622" name="Button 3342">
              <controlPr locked="0" defaultSize="0" print="0" autoFill="0" autoPict="0" macro="[0]!Sheet1.InsertNewTabl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799" r:id="rId623" name="Button 334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800" r:id="rId624" name="Button 3344">
              <controlPr locked="0" defaultSize="0" print="0" autoFill="0" autoPict="0" macro="[0]!Sheet1.deleteProcedure">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815" r:id="rId625" name="Button 3359">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816" r:id="rId626" name="Button 3360">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817" r:id="rId627" name="Button 3361">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818" r:id="rId628" name="Button 3362">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819" r:id="rId629" name="Button 3363">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839" r:id="rId630" name="Button 3383">
              <controlPr locked="0" defaultSize="0" print="0" autoFill="0" autoPict="0" macro="[0]!Sheet1.InsertNewTabl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840" r:id="rId631" name="Button 3384">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841" r:id="rId632" name="Button 3385">
              <controlPr locked="0" defaultSize="0" print="0" autoFill="0" autoPict="0" macro="[0]!Sheet1.deleteProcedure">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860" r:id="rId633" name="Button 340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881" r:id="rId634" name="Button 3425">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883" r:id="rId635" name="Button 3427">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899" r:id="rId636" name="Button 3443">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919" r:id="rId637" name="Button 3463">
              <controlPr locked="0" defaultSize="0" print="0" autoFill="0" autoPict="0" macro="[0]!Sheet1.InsertNewTabl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921" r:id="rId638" name="Button 3465">
              <controlPr locked="0" defaultSize="0" print="0" autoFill="0" autoPict="0" macro="[0]!Sheet1.deleteProcedure">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933" r:id="rId639" name="Button 3477">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937" r:id="rId640" name="Button 3481">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957" r:id="rId641" name="Button 3501">
              <controlPr locked="0" defaultSize="0" print="0" autoFill="0" autoPict="0" macro="[0]!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958" r:id="rId642" name="Button 3502">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959" r:id="rId643" name="Button 3503">
              <controlPr locked="0" defaultSize="0" print="0" autoFill="0" autoPict="0" macro="[0]!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967" r:id="rId644" name="Button 3511">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968" r:id="rId645" name="Button 3512">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969" r:id="rId646" name="Button 3513">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970" r:id="rId647" name="Button 3514">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971" r:id="rId648" name="Button 3515">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972" r:id="rId649" name="Button 3516">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973" r:id="rId650" name="Button 3517">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974" r:id="rId651" name="Button 3518">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975" r:id="rId652" name="Button 3519">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976" r:id="rId653" name="Button 3520">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977" r:id="rId654" name="Button 3521">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978" r:id="rId655" name="Button 3522">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980" r:id="rId656" name="Button 3524">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981" r:id="rId657" name="Button 3525">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982" r:id="rId658" name="Button 3526">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983" r:id="rId659" name="Button 3527">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984" r:id="rId660" name="Button 3528">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985" r:id="rId661" name="Button 3529">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986" r:id="rId662" name="Button 3530">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987" r:id="rId663" name="Button 3531">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3009" r:id="rId664" name="Button 3553">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011" r:id="rId665" name="Button 3555">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020" r:id="rId666" name="Button 3564">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3021" r:id="rId667" name="Button 3565">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3022" r:id="rId668" name="Button 3566">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3023" r:id="rId669" name="Button 3567">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3024" r:id="rId670" name="Button 3568">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3025" r:id="rId671" name="Button 3569">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3028" r:id="rId672" name="Button 3572">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030" r:id="rId673" name="Button 357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033" r:id="rId674" name="Button 3577">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037" r:id="rId675" name="Button 3581">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3038" r:id="rId676" name="Button 3582">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039" r:id="rId677" name="Button 3583">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040" r:id="rId678" name="Button 3584">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063" r:id="rId679" name="Button 3607">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3064" r:id="rId680" name="Button 3608">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3065" r:id="rId681" name="Button 3609">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3073" r:id="rId682" name="Button 3617">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3074" r:id="rId683" name="Button 3618">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3075" r:id="rId684" name="Button 3619">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3076" r:id="rId685" name="Button 3620">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3077" r:id="rId686" name="Button 3621">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079" r:id="rId687" name="Button 3623">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081" r:id="rId688" name="Button 3625">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3082" r:id="rId689" name="Button 3626">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084" r:id="rId690" name="Button 3628">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085" r:id="rId691" name="Button 3629">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3086" r:id="rId692" name="Button 3630">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3087" r:id="rId693" name="Button 3631">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3088" r:id="rId694" name="Button 3632">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3089" r:id="rId695" name="Button 3633">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3092" r:id="rId696" name="Button 3636">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3093" r:id="rId697" name="Button 3637">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3113" r:id="rId698" name="Button 3657">
              <controlPr locked="0" defaultSize="0" print="0" autoFill="0" autoPict="0" macro="[0]!Sheet1.InsertNewTabl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3115" r:id="rId699" name="Button 3659">
              <controlPr locked="0" defaultSize="0" print="0" autoFill="0" autoPict="0" macro="[0]!Sheet1.deleteProcedure">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3124" r:id="rId700" name="Button 3668">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125" r:id="rId701" name="Button 3669">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126" r:id="rId702" name="Button 3670">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127" r:id="rId703" name="Button 3671">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128" r:id="rId704" name="Button 3672">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132" r:id="rId705" name="Button 3676">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136" r:id="rId706" name="Button 3680">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137" r:id="rId707" name="Button 3681">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139" r:id="rId708" name="Button 3683">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143" r:id="rId709" name="Button 3687">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3164" r:id="rId710" name="Button 3708">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165" r:id="rId711" name="Button 3709">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3166" r:id="rId712" name="Button 3710">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179" r:id="rId713" name="Button 3723">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3180" r:id="rId714" name="Button 3724">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181" r:id="rId715" name="Button 3725">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182" r:id="rId716" name="Button 372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202" r:id="rId717" name="Button 3746">
              <controlPr locked="0" defaultSize="0" print="0" autoFill="0" autoPict="0" macro="[0]!Sheet1.InsertNewTabl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204" r:id="rId718" name="Button 3748">
              <controlPr locked="0" defaultSize="0" print="0" autoFill="0" autoPict="0" macro="[0]!Sheet1.deleteProcedure">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219" r:id="rId719" name="Button 3763">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239" r:id="rId720" name="Button 3783">
              <controlPr locked="0" defaultSize="0" print="0" autoFill="0" autoPict="0" macro="[0]!Sheet1.InsertNewTabl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240" r:id="rId721" name="Button 3784">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241" r:id="rId722" name="Button 3785">
              <controlPr locked="0" defaultSize="0" print="0" autoFill="0" autoPict="0" macro="[0]!Sheet1.deleteProcedure">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273" r:id="rId723" name="Button 3817">
              <controlPr locked="0" defaultSize="0" print="0" autoFill="0" autoPict="0" macro="[0]!Sheet1.InsertNewTabl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274" r:id="rId724" name="Button 3818">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275" r:id="rId725" name="Button 3819">
              <controlPr locked="0" defaultSize="0" print="0" autoFill="0" autoPict="0" macro="[0]!Sheet1.deleteProcedure">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288" r:id="rId726" name="Button 3832">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289" r:id="rId727" name="Button 3833">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309" r:id="rId728" name="Button 3853">
              <controlPr locked="0" defaultSize="0" print="0" autoFill="0" autoPict="0" macro="[0]!Sheet1.InsertNewTabl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311" r:id="rId729" name="Button 3855">
              <controlPr locked="0" defaultSize="0" print="0" autoFill="0" autoPict="0" macro="[0]!Sheet1.deleteProcedure">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321" r:id="rId730" name="Button 3865">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322" r:id="rId731" name="Button 3866">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341" r:id="rId732" name="Button 3885">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342" r:id="rId733" name="Button 3886">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343" r:id="rId734" name="Button 3887">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355" r:id="rId735" name="Button 3899">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356" r:id="rId736" name="Button 3900">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3378" r:id="rId737" name="Button 3922">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379" r:id="rId738" name="Button 3923">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380" r:id="rId739" name="Button 3924">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392" r:id="rId740" name="Button 3936">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393" r:id="rId741" name="Button 3937">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412" r:id="rId742" name="Button 3956">
              <controlPr locked="0" defaultSize="0" print="0" autoFill="0" autoPict="0" macro="[0]!Sheet1.InsertNewTabl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413" r:id="rId743" name="Button 395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414" r:id="rId744" name="Button 3958">
              <controlPr locked="0" defaultSize="0" print="0" autoFill="0" autoPict="0" macro="[0]!Sheet1.deleteProcedure">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444" r:id="rId745" name="Button 3988">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445" r:id="rId746" name="Button 3989">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446" r:id="rId747" name="Button 3990">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457" r:id="rId748" name="Button 4001">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476" r:id="rId749" name="Button 4020">
              <controlPr locked="0" defaultSize="0" print="0" autoFill="0" autoPict="0" macro="[0]!Sheet1.InsertNewTabl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477" r:id="rId750" name="Button 4021">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478" r:id="rId751" name="Button 4022">
              <controlPr locked="0" defaultSize="0" print="0" autoFill="0" autoPict="0" macro="[0]!Sheet1.deleteProcedure">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487" r:id="rId752" name="Button 4031">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490" r:id="rId753" name="Button 4034">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491" r:id="rId754" name="Button 4035">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511" r:id="rId755" name="Button 4055">
              <controlPr locked="0" defaultSize="0" print="0" autoFill="0" autoPict="0" macro="[0]!Sheet1.InsertNewTabl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512" r:id="rId756" name="Button 4056">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513" r:id="rId757" name="Button 4057">
              <controlPr locked="0" defaultSize="0" print="0" autoFill="0" autoPict="0" macro="[0]!Sheet1.deleteProcedure">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514" r:id="rId758" name="Button 405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515" r:id="rId759" name="Button 405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517" r:id="rId760" name="Button 406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526" r:id="rId761" name="Button 4070">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528" r:id="rId762" name="Button 4072">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548" r:id="rId763" name="Button 4092">
              <controlPr locked="0" defaultSize="0" print="0" autoFill="0" autoPict="0" macro="[0]!Sheet1.InsertNewTabl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550" r:id="rId764" name="Button 4094">
              <controlPr locked="0" defaultSize="0" print="0" autoFill="0" autoPict="0" macro="[0]!Sheet1.deleteProcedure">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7660" r:id="rId765" name="Button 4108">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7684" r:id="rId766" name="Button 4132">
              <controlPr locked="0" defaultSize="0" print="0" autoFill="0" autoPict="0" macro="[0]!Sheet1.InsertNewTabl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7685" r:id="rId767" name="Button 4133">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7686" r:id="rId768" name="Button 4134">
              <controlPr locked="0" defaultSize="0" print="0" autoFill="0" autoPict="0" macro="[0]!Sheet1.deleteProcedure">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7715" r:id="rId769" name="Button 4163">
              <controlPr locked="0" defaultSize="0" print="0" autoFill="0" autoPict="0" macro="[0]!Sheet1.InsertNewTabl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7716" r:id="rId770" name="Button 4164">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7717" r:id="rId771" name="Button 4165">
              <controlPr locked="0" defaultSize="0" print="0" autoFill="0" autoPict="0" macro="[0]!Sheet1.deleteProcedure">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7725" r:id="rId772" name="Button 4173">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7745" r:id="rId773" name="Button 4193">
              <controlPr locked="0" defaultSize="0" print="0" autoFill="0" autoPict="0" macro="[0]!Sheet1.InsertNewTabl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7746" r:id="rId774" name="Button 4194">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7747" r:id="rId775" name="Button 4195">
              <controlPr locked="0" defaultSize="0" print="0" autoFill="0" autoPict="0" macro="[0]!Sheet1.deleteProcedure">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7755" r:id="rId776" name="Button 4203">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7775" r:id="rId777" name="Button 4223">
              <controlPr locked="0" defaultSize="0" print="0" autoFill="0" autoPict="0" macro="[0]!Sheet1.InsertNewTabl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7776" r:id="rId778" name="Button 4224">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7777" r:id="rId779" name="Button 4225">
              <controlPr locked="0" defaultSize="0" print="0" autoFill="0" autoPict="0" macro="[0]!Sheet1.deleteProcedure">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7790" r:id="rId780" name="Button 4238">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7810" r:id="rId781" name="Button 4258">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7811" r:id="rId782" name="Button 4259">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7812" r:id="rId783" name="Button 4260">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7821" r:id="rId784" name="Button 4269">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7841" r:id="rId785" name="Button 4289">
              <controlPr locked="0" defaultSize="0" print="0" autoFill="0" autoPict="0" macro="[0]!Sheet1.InsertNewTabl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7842" r:id="rId786" name="Button 4290">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7843" r:id="rId787" name="Button 4291">
              <controlPr locked="0" defaultSize="0" print="0" autoFill="0" autoPict="0" macro="[0]!Sheet1.deleteProcedure">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7855" r:id="rId788" name="Button 4303">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7910" r:id="rId789" name="Button 4358">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911" r:id="rId790" name="Button 4359">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7912" r:id="rId791" name="Button 4360">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940" r:id="rId792" name="Button 4388">
              <controlPr locked="0" defaultSize="0" print="0" autoFill="0" autoPict="0" macro="[0]!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941" r:id="rId793" name="Button 438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942" r:id="rId794" name="Button 4390">
              <controlPr locked="0" defaultSize="0" print="0" autoFill="0" autoPict="0" macro="[0]!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7950" r:id="rId795" name="Button 4398">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7951" r:id="rId796" name="Button 4399">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7971" r:id="rId797" name="Button 4419">
              <controlPr locked="0" defaultSize="0" print="0" autoFill="0" autoPict="0" macro="[0]!Sheet1.InsertNewTabl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972" r:id="rId798" name="Button 4420">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7973" r:id="rId799" name="Button 4421">
              <controlPr locked="0" defaultSize="0" print="0" autoFill="0" autoPict="0" macro="[0]!Sheet1.deleteProcedure">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984" r:id="rId800" name="Button 4432">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7985" r:id="rId801" name="Button 4433">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8006" r:id="rId802" name="Button 4454">
              <controlPr locked="0" defaultSize="0" print="0" autoFill="0" autoPict="0" macro="[0]!Sheet1.InsertNewTabl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8007" r:id="rId803" name="Button 445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8008" r:id="rId804" name="Button 4456">
              <controlPr locked="0" defaultSize="0" print="0" autoFill="0" autoPict="0" macro="[0]!Sheet1.deleteProcedure">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8018" r:id="rId805" name="Button 4466">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8020" r:id="rId806" name="Button 446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8039" r:id="rId807" name="Button 4487">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8040" r:id="rId808" name="Button 4488">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8041" r:id="rId809" name="Button 4489">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8068" r:id="rId810" name="Button 4516">
              <controlPr locked="0" defaultSize="0" print="0" autoFill="0" autoPict="0" macro="[0]!Sheet1.InsertNewTabl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8069" r:id="rId811" name="Button 4517">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8070" r:id="rId812" name="Button 4518">
              <controlPr locked="0" defaultSize="0" print="0" autoFill="0" autoPict="0" macro="[0]!Sheet1.deleteProcedure">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8079" r:id="rId813" name="Button 4527">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8099" r:id="rId814" name="Button 4547">
              <controlPr locked="0" defaultSize="0" print="0" autoFill="0" autoPict="0" macro="[0]!Sheet1.InsertNewTabl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8100" r:id="rId815" name="Button 4548">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8101" r:id="rId816" name="Button 4549">
              <controlPr locked="0" defaultSize="0" print="0" autoFill="0" autoPict="0" macro="[0]!Sheet1.deleteProcedure">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8110" r:id="rId817" name="Button 4558">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8111" r:id="rId818" name="Button 4559">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8112" r:id="rId819" name="Button 4560">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8113" r:id="rId820" name="Button 4561">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8114" r:id="rId821" name="Button 4562">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8115" r:id="rId822" name="Button 4563">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8116" r:id="rId823" name="Button 4564">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8117" r:id="rId824" name="Button 4565">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8118" r:id="rId825" name="Button 4566">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8138" r:id="rId826" name="Button 4586">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8139" r:id="rId827" name="Button 4587">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8140" r:id="rId828" name="Button 4588">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8152" r:id="rId829" name="Button 4600">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8153" r:id="rId830" name="Button 4601">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8155" r:id="rId831" name="Button 460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8156" r:id="rId832" name="Button 4604">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8158" r:id="rId833" name="Button 4606">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8159" r:id="rId834" name="Button 4607">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8160" r:id="rId835" name="Button 4608">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8180" r:id="rId836" name="Button 4628">
              <controlPr locked="0" defaultSize="0" print="0" autoFill="0" autoPict="0" macro="[0]!Sheet1.InsertNewTabl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8181" r:id="rId837" name="Button 4629">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8182" r:id="rId838" name="Button 4630">
              <controlPr locked="0" defaultSize="0" print="0" autoFill="0" autoPict="0" macro="[0]!Sheet1.deleteProcedure">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8190" r:id="rId839" name="Button 4638">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8191" r:id="rId840" name="Button 4639">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8192" r:id="rId841" name="Button 4640">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8193" r:id="rId842" name="Button 4641">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8194" r:id="rId843" name="Button 4642">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8195" r:id="rId844" name="Button 4643">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8196" r:id="rId845" name="Button 4644">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8197" r:id="rId846" name="Button 4645">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8198" r:id="rId847" name="Button 4646">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8218" r:id="rId848" name="Button 4666">
              <controlPr locked="0" defaultSize="0" print="0" autoFill="0" autoPict="0" macro="[0]!Sheet1.InsertNewTabl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8219" r:id="rId849" name="Button 4667">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8220" r:id="rId850" name="Button 4668">
              <controlPr locked="0" defaultSize="0" print="0" autoFill="0" autoPict="0" macro="[0]!Sheet1.deleteProcedure">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8232" r:id="rId851" name="Button 4680">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8233" r:id="rId852" name="Button 4681">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8234" r:id="rId853" name="Button 4682">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8235" r:id="rId854" name="Button 4683">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8236" r:id="rId855" name="Button 4684">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8238" r:id="rId856" name="Button 4686">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8239" r:id="rId857" name="Button 4687">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240" r:id="rId858" name="Button 4688">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8260" r:id="rId859" name="Button 4708">
              <controlPr locked="0" defaultSize="0" print="0" autoFill="0" autoPict="0" macro="[0]!Sheet1.InsertNewTabl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8261" r:id="rId860" name="Button 4709">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8262" r:id="rId861" name="Button 4710">
              <controlPr locked="0" defaultSize="0" print="0" autoFill="0" autoPict="0" macro="[0]!Sheet1.deleteProcedure">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8272" r:id="rId862" name="Button 4720">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8273" r:id="rId863" name="Button 4721">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8275" r:id="rId864" name="Button 4723">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8276" r:id="rId865" name="Button 4724">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8277" r:id="rId866" name="Button 4725">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8297" r:id="rId867" name="Button 4745">
              <controlPr locked="0" defaultSize="0" print="0" autoFill="0" autoPict="0" macro="[0]!Sheet1.InsertNewTabl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8298" r:id="rId868" name="Button 4746">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8299" r:id="rId869" name="Button 4747">
              <controlPr locked="0" defaultSize="0" print="0" autoFill="0" autoPict="0" macro="[0]!Sheet1.deleteProcedure">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8307" r:id="rId870" name="Button 475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8308" r:id="rId871" name="Button 475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8309" r:id="rId872" name="Button 4757">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8310" r:id="rId873" name="Button 4758">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311" r:id="rId874" name="Button 475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8312" r:id="rId875" name="Button 4760">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8332" r:id="rId876" name="Button 4780">
              <controlPr locked="0" defaultSize="0" print="0" autoFill="0" autoPict="0" macro="[0]!Sheet1.InsertNewTabl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8333" r:id="rId877" name="Button 478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8334" r:id="rId878" name="Button 4782">
              <controlPr locked="0" defaultSize="0" print="0" autoFill="0" autoPict="0" macro="[0]!Sheet1.deleteProcedure">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8348" r:id="rId879" name="Button 4796">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8349" r:id="rId880" name="Button 4797">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8350" r:id="rId881" name="Button 4798">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8351" r:id="rId882" name="Button 4799">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8352" r:id="rId883" name="Button 4800">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8353" r:id="rId884" name="Button 4801">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8374" r:id="rId885" name="Button 4822">
              <controlPr locked="0" defaultSize="0" print="0" autoFill="0" autoPict="0" macro="[0]!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8376" r:id="rId886" name="Button 4824">
              <controlPr locked="0" defaultSize="0" print="0" autoFill="0" autoPict="0" macro="[0]!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385" r:id="rId887" name="Button 4833">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8388" r:id="rId888" name="Button 4836">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8389" r:id="rId889" name="Button 4837">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390" r:id="rId890" name="Button 4838">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409" r:id="rId891" name="Button 4857">
              <controlPr locked="0" defaultSize="0" print="0" autoFill="0" autoPict="0" macro="[0]!Sheet1.InsertNewTabl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410" r:id="rId892" name="Button 4858">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411" r:id="rId893" name="Button 4859">
              <controlPr locked="0" defaultSize="0" print="0" autoFill="0" autoPict="0" macro="[0]!Sheet1.deleteProcedure">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419" r:id="rId894" name="Button 486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440" r:id="rId895" name="Button 4888">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441" r:id="rId896" name="Button 4889">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442" r:id="rId897" name="Button 4890">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470" r:id="rId898" name="Button 4918">
              <controlPr locked="0" defaultSize="0" print="0" autoFill="0" autoPict="0" macro="[0]!Sheet1.InsertNewTabl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471" r:id="rId899" name="Button 4919">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472" r:id="rId900" name="Button 4920">
              <controlPr locked="0" defaultSize="0" print="0" autoFill="0" autoPict="0" macro="[0]!Sheet1.deleteProcedure">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497" r:id="rId901" name="Button 4945">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498" r:id="rId902" name="Button 494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8499" r:id="rId903" name="Button 4947">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515" r:id="rId904" name="Button 4963">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8516" r:id="rId905" name="Button 4964">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8517" r:id="rId906" name="Button 4965">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518" r:id="rId907" name="Button 4966">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8519" r:id="rId908" name="Button 4967">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8520" r:id="rId909" name="Button 4968">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8521" r:id="rId910" name="Button 4969">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8541" r:id="rId911" name="Button 4989">
              <controlPr locked="0" defaultSize="0" print="0" autoFill="0" autoPict="0" macro="[0]!Sheet1.InsertNewTabl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543" r:id="rId912" name="Button 4991">
              <controlPr locked="0" defaultSize="0" print="0" autoFill="0" autoPict="0" macro="[0]!Sheet1.deleteProcedure">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552" r:id="rId913" name="Button 5000">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554" r:id="rId914" name="Button 500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557" r:id="rId915" name="Button 5005">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578" r:id="rId916" name="Button 5026">
              <controlPr locked="0" defaultSize="0" print="0" autoFill="0" autoPict="0" macro="[0]!Sheet1.InsertNewTabl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579" r:id="rId917" name="Button 502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580" r:id="rId918" name="Button 5028">
              <controlPr locked="0" defaultSize="0" print="0" autoFill="0" autoPict="0" macro="[0]!Sheet1.deleteProcedure">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589" r:id="rId919" name="Button 5037">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592" r:id="rId920" name="Button 5040">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593" r:id="rId921" name="Button 5041">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613" r:id="rId922" name="Button 5061">
              <controlPr locked="0" defaultSize="0" print="0" autoFill="0" autoPict="0" macro="[0]!Sheet1.InsertNewTabl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615" r:id="rId923" name="Button 5063">
              <controlPr locked="0" defaultSize="0" print="0" autoFill="0" autoPict="0" macro="[0]!Sheet1.deleteProcedure">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624" r:id="rId924" name="Button 5072">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626" r:id="rId925" name="Button 5074">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629" r:id="rId926" name="Button 5077">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8650" r:id="rId927" name="Button 5098">
              <controlPr locked="0" defaultSize="0" print="0" autoFill="0" autoPict="0" macro="[0]!Sheet1.InsertNewTabl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8651" r:id="rId928" name="Button 5099">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8652" r:id="rId929" name="Button 5100">
              <controlPr locked="0" defaultSize="0" print="0" autoFill="0" autoPict="0" macro="[0]!Sheet1.deleteProcedure">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8664" r:id="rId930" name="Button 5112">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32810" r:id="rId931" name="Button 5162">
              <controlPr locked="0" defaultSize="0" print="0" autoFill="0" autoPict="0" macro="[0]!Sheet1.InsertNewTabl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32811" r:id="rId932" name="Button 5163">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32812" r:id="rId933" name="Button 5164">
              <controlPr locked="0" defaultSize="0" print="0" autoFill="0" autoPict="0" macro="[0]!Sheet1.deleteProcedure">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32820" r:id="rId934" name="Button 5172">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32840" r:id="rId935" name="Button 5192">
              <controlPr locked="0" defaultSize="0" print="0" autoFill="0" autoPict="0" macro="[0]!Sheet1.InsertNewTabl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32841" r:id="rId936" name="Button 5193">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32842" r:id="rId937" name="Button 5194">
              <controlPr locked="0" defaultSize="0" print="0" autoFill="0" autoPict="0" macro="[0]!Sheet1.deleteProcedure">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32851" r:id="rId938" name="Button 5203">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32852" r:id="rId939" name="Button 5204">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32853" r:id="rId940" name="Button 5205">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32873" r:id="rId941" name="Button 5225">
              <controlPr locked="0" defaultSize="0" print="0" autoFill="0" autoPict="0" macro="[0]!Sheet1.InsertNewTabl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32874" r:id="rId942" name="Button 5226">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32875" r:id="rId943" name="Button 5227">
              <controlPr locked="0" defaultSize="0" print="0" autoFill="0" autoPict="0" macro="[0]!Sheet1.deleteProcedure">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32891" r:id="rId944" name="Button 5243">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32911" r:id="rId945" name="Button 5263">
              <controlPr locked="0" defaultSize="0" print="0" autoFill="0" autoPict="0" macro="[0]!Sheet1.InsertNewTabl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32912" r:id="rId946" name="Button 5264">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32913" r:id="rId947" name="Button 5265">
              <controlPr locked="0" defaultSize="0" print="0" autoFill="0" autoPict="0" macro="[0]!Sheet1.deleteProcedure">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32922" r:id="rId948" name="Button 5274">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32923" r:id="rId949" name="Button 5275">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32924" r:id="rId950" name="Button 5276">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32944" r:id="rId951" name="Button 5296">
              <controlPr locked="0" defaultSize="0" print="0" autoFill="0" autoPict="0" macro="[0]!Sheet1.InsertNewTabl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32945" r:id="rId952" name="Button 5297">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32946" r:id="rId953" name="Button 5298">
              <controlPr locked="0" defaultSize="0" print="0" autoFill="0" autoPict="0" macro="[0]!Sheet1.deleteProcedure">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32954" r:id="rId954" name="Button 5306">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32955" r:id="rId955" name="Button 5307">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32956" r:id="rId956" name="Button 530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32976" r:id="rId957" name="Button 5328">
              <controlPr locked="0" defaultSize="0" print="0" autoFill="0" autoPict="0" macro="[0]!Sheet1.InsertNewTabl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32977" r:id="rId958" name="Button 5329">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32978" r:id="rId959" name="Button 5330">
              <controlPr locked="0" defaultSize="0" print="0" autoFill="0" autoPict="0" macro="[0]!Sheet1.deleteProcedure">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32987" r:id="rId960" name="Button 5339">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32988" r:id="rId961" name="Button 5340">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33009" r:id="rId962" name="Button 5361">
              <controlPr locked="0" defaultSize="0" print="0" autoFill="0" autoPict="0" macro="[0]!Sheet1.InsertNewTabl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33010" r:id="rId963" name="Button 5362">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33011" r:id="rId964" name="Button 5363">
              <controlPr locked="0" defaultSize="0" print="0" autoFill="0" autoPict="0" macro="[0]!Sheet1.deleteProcedure">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33025" r:id="rId965" name="Button 5377">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33026" r:id="rId966" name="Button 5378">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33047" r:id="rId967" name="Button 5399">
              <controlPr locked="0" defaultSize="0" print="0" autoFill="0" autoPict="0" macro="[0]!Sheet1.InsertNewTabl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33048" r:id="rId968" name="Button 540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33049" r:id="rId969" name="Button 5401">
              <controlPr locked="0" defaultSize="0" print="0" autoFill="0" autoPict="0" macro="[0]!Sheet1.deleteProcedure">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33058" r:id="rId970" name="Button 5410">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33059" r:id="rId971" name="Button 5411">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33060" r:id="rId972" name="Button 5412">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33061" r:id="rId973" name="Button 5413">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33062" r:id="rId974" name="Button 5414">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33063" r:id="rId975" name="Button 5415">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33064" r:id="rId976" name="Button 5416">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33065" r:id="rId977" name="Button 5417">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33066" r:id="rId978" name="Button 5418">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33067" r:id="rId979" name="Button 5419">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33068" r:id="rId980" name="Button 5420">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33069" r:id="rId981" name="Button 5421">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33070" r:id="rId982" name="Button 5422">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33092" r:id="rId983" name="Button 5444">
              <controlPr locked="0" defaultSize="0" print="0" autoFill="0" autoPict="0" macro="[0]!Sheet1.InsertNewTabl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33093" r:id="rId984" name="Button 5445">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3094" r:id="rId985" name="Button 5446">
              <controlPr locked="0" defaultSize="0" print="0" autoFill="0" autoPict="0" macro="[0]!Sheet1.deleteProcedure">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33103" r:id="rId986" name="Button 5455">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33104" r:id="rId987" name="Button 5456">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33105" r:id="rId988" name="Button 5457">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33106" r:id="rId989" name="Button 5458">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33107" r:id="rId990" name="Button 5459">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33108" r:id="rId991" name="Button 5460">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33109" r:id="rId992" name="Button 5461">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33110" r:id="rId993" name="Button 5462">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33111" r:id="rId994" name="Button 5463">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33112" r:id="rId995" name="Button 5464">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33113" r:id="rId996" name="Button 5465">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33114" r:id="rId997" name="Button 5466">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33115" r:id="rId998" name="Button 5467">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33116" r:id="rId999" name="Button 5468">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33137" r:id="rId1000" name="Button 5489">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33138" r:id="rId1001" name="Button 5490">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33139" r:id="rId1002" name="Button 5491">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33147" r:id="rId1003" name="Button 5499">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33148" r:id="rId1004" name="Button 5500">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33149" r:id="rId1005" name="Button 5501">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33150" r:id="rId1006" name="Button 5502">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33151" r:id="rId1007" name="Button 5503">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33152" r:id="rId1008" name="Button 5504">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33153" r:id="rId1009" name="Button 5505">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33154" r:id="rId1010" name="Button 5506">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33155" r:id="rId1011" name="Button 5507">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33156" r:id="rId1012" name="Button 5508">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33157" r:id="rId1013" name="Button 5509">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33158" r:id="rId1014" name="Button 5510">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33159" r:id="rId1015" name="Button 5511">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33181" r:id="rId1016" name="Button 5533">
              <controlPr locked="0" defaultSize="0" print="0" autoFill="0" autoPict="0" macro="[0]!Sheet1.InsertNewTabl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33182" r:id="rId1017" name="Button 5534">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33183" r:id="rId1018" name="Button 5535">
              <controlPr locked="0" defaultSize="0" print="0" autoFill="0" autoPict="0" macro="[0]!Sheet1.deleteProcedure">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33192" r:id="rId1019" name="Button 5544">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33193" r:id="rId1020" name="Button 5545">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33194" r:id="rId1021" name="Button 5546">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33195" r:id="rId1022" name="Button 5547">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33196" r:id="rId1023" name="Button 5548">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33197" r:id="rId1024" name="Button 5549">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33198" r:id="rId1025" name="Button 5550">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33199" r:id="rId1026" name="Button 5551">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33200" r:id="rId1027" name="Button 5552">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33201" r:id="rId1028" name="Button 5553">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33202" r:id="rId1029" name="Button 5554">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33203" r:id="rId1030" name="Button 5555">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33204" r:id="rId1031" name="Button 5556">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33205" r:id="rId1032" name="Button 5557">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33226" r:id="rId1033" name="Button 5578">
              <controlPr locked="0" defaultSize="0" print="0" autoFill="0" autoPict="0" macro="[0]!Sheet1.InsertNewTabl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33228" r:id="rId1034" name="Button 5580">
              <controlPr locked="0" defaultSize="0" print="0" autoFill="0" autoPict="0" macro="[0]!Sheet1.deleteProcedure">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3238" r:id="rId1035" name="Button 5590">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33258" r:id="rId1036" name="Button 5610">
              <controlPr locked="0" defaultSize="0" print="0" autoFill="0" autoPict="0" macro="[0]!Sheet1.InsertNewTabl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33259" r:id="rId1037" name="Button 5611">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33260" r:id="rId1038" name="Button 5612">
              <controlPr locked="0" defaultSize="0" print="0" autoFill="0" autoPict="0" macro="[0]!Sheet1.deleteProcedure">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33271" r:id="rId1039" name="Button 5623">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33272" r:id="rId1040" name="Button 5624">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33292" r:id="rId1041" name="Button 5644">
              <controlPr locked="0" defaultSize="0" print="0" autoFill="0" autoPict="0" macro="[0]!Sheet1.InsertNewTabl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33293" r:id="rId1042" name="Button 5645">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33294" r:id="rId1043" name="Button 5646">
              <controlPr locked="0" defaultSize="0" print="0" autoFill="0" autoPict="0" macro="[0]!Sheet1.deleteProcedure">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33304" r:id="rId1044" name="Button 5656">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33305" r:id="rId1045" name="Button 5657">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33325" r:id="rId1046" name="Button 5677">
              <controlPr locked="0" defaultSize="0" print="0" autoFill="0" autoPict="0" macro="[0]!Sheet1.InsertNewTabl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33326" r:id="rId1047" name="Button 5678">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33327" r:id="rId1048" name="Button 5679">
              <controlPr locked="0" defaultSize="0" print="0" autoFill="0" autoPict="0" macro="[0]!Sheet1.deleteProcedure">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33337" r:id="rId1049" name="Button 5689">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33338" r:id="rId1050" name="Button 5690">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33358" r:id="rId1051" name="Button 5710">
              <controlPr locked="0" defaultSize="0" print="0" autoFill="0" autoPict="0" macro="[0]!Sheet1.InsertNewTabl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33359" r:id="rId1052" name="Button 5711">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33360" r:id="rId1053" name="Button 5712">
              <controlPr locked="0" defaultSize="0" print="0" autoFill="0" autoPict="0" macro="[0]!Sheet1.deleteProcedure">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33369" r:id="rId1054" name="Button 5721">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33390" r:id="rId1055" name="Button 5742">
              <controlPr locked="0" defaultSize="0" print="0" autoFill="0" autoPict="0" macro="[0]!Sheet1.InsertNewTabl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33392" r:id="rId1056" name="Button 5744">
              <controlPr locked="0" defaultSize="0" print="0" autoFill="0" autoPict="0" macro="[0]!Sheet1.deleteProcedure">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33407" r:id="rId1057" name="Button 5759">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33426" r:id="rId1058" name="Button 5778">
              <controlPr locked="0" defaultSize="0" print="0" autoFill="0" autoPict="0" macro="[0]!Sheet1.InsertNewTabl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33427" r:id="rId1059" name="Button 5779">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33428" r:id="rId1060" name="Button 5780">
              <controlPr locked="0" defaultSize="0" print="0" autoFill="0" autoPict="0" macro="[0]!Sheet1.deleteProcedure">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33437" r:id="rId1061" name="Button 5789">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33457" r:id="rId1062" name="Button 5809">
              <controlPr locked="0" defaultSize="0" print="0" autoFill="0" autoPict="0" macro="[0]!Sheet1.InsertNewTabl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33458" r:id="rId1063" name="Button 5810">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33459" r:id="rId1064" name="Button 5811">
              <controlPr locked="0" defaultSize="0" print="0" autoFill="0" autoPict="0" macro="[0]!Sheet1.deleteProcedure">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33467" r:id="rId1065" name="Button 5819">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33468" r:id="rId1066" name="Button 5820">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33469" r:id="rId1067" name="Button 5821">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33488" r:id="rId1068" name="Button 5840">
              <controlPr locked="0" defaultSize="0" print="0" autoFill="0" autoPict="0" macro="[0]!Sheet1.InsertNewTabl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33489" r:id="rId1069" name="Button 5841">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33490" r:id="rId1070" name="Button 5842">
              <controlPr locked="0" defaultSize="0" print="0" autoFill="0" autoPict="0" macro="[0]!Sheet1.deleteProcedure">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33502" r:id="rId1071" name="Button 5854">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33503" r:id="rId1072" name="Button 5855">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33504" r:id="rId1073" name="Button 5856">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33524" r:id="rId1074" name="Button 5876">
              <controlPr locked="0" defaultSize="0" print="0" autoFill="0" autoPict="0" macro="[0]!Sheet1.InsertNewTabl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33525" r:id="rId1075" name="Button 5877">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33526" r:id="rId1076" name="Button 5878">
              <controlPr locked="0" defaultSize="0" print="0" autoFill="0" autoPict="0" macro="[0]!Sheet1.deleteProcedure">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33534" r:id="rId1077" name="Button 5886">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33535" r:id="rId1078" name="Button 5887">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33536" r:id="rId1079" name="Button 5888">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33556" r:id="rId1080" name="Button 5908">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33557" r:id="rId1081" name="Button 5909">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33558" r:id="rId1082" name="Button 5910">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33567" r:id="rId1083" name="Button 5919">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33568" r:id="rId1084" name="Button 5920">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33569" r:id="rId1085" name="Button 5921">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33589" r:id="rId1086" name="Button 5941">
              <controlPr locked="0" defaultSize="0" print="0" autoFill="0" autoPict="0" macro="[0]!Sheet1.InsertNewTabl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33590" r:id="rId1087" name="Button 5942">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33591" r:id="rId1088" name="Button 5943">
              <controlPr locked="0" defaultSize="0" print="0" autoFill="0" autoPict="0" macro="[0]!Sheet1.deleteProcedure">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33601" r:id="rId1089" name="Button 5953">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33621" r:id="rId1090" name="Button 5973">
              <controlPr locked="0" defaultSize="0" print="0" autoFill="0" autoPict="0" macro="[0]!Sheet1.InsertNewTabl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33622" r:id="rId1091" name="Button 5974">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33623" r:id="rId1092" name="Button 5975">
              <controlPr locked="0" defaultSize="0" print="0" autoFill="0" autoPict="0" macro="[0]!Sheet1.deleteProcedure">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33636" r:id="rId1093" name="Button 5988">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controls>
    </mc:Choice>
  </mc:AlternateContent>
  <tableParts count="120">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s>
  <extLst>
    <ext xmlns:x14="http://schemas.microsoft.com/office/spreadsheetml/2009/9/main" uri="{CCE6A557-97BC-4b89-ADB6-D9C93CAAB3DF}">
      <x14:dataValidations xmlns:xm="http://schemas.microsoft.com/office/excel/2006/main" count="3">
        <x14:dataValidation type="list" allowBlank="1" showInputMessage="1" showErrorMessage="1" xr:uid="{E276D0C0-07F6-4CA8-AB18-BBB70164F5E6}">
          <x14:formula1>
            <xm:f>'Informacion '!$N$3:$N$5</xm:f>
          </x14:formula1>
          <xm:sqref>E18 E29 E40 E51 E62 E73 E84 E95 E106 E117 E128 E139 E150 E168 E185 E200 E214 E230 E246 E261 E276 E307 E339 E371 E403 E425 E445 E465 E483 E510 E537 E562 E580 E635 E688 E743 E795 E812 E829 E846 E863 E886 E900 E921 E934 E969 E985 E1003 E1019 E1035 E1047 E1058 E1070 E1101 E1124 E1151 E1171 E1186 E1197 E1208 E1221 E1233 E1246 E1259 E1270 E1282 E1296 E1312 E1323 E1334 E1346 E1358 E1370 E1382 E1394 E1405 E1418 E1431 E1444 E1455 E1467 E1487 E1505 E1525 E1544 E1560 E1577 E1594 E1608 E1620 E1631 E1642 E1660 E1673 E1687 E1700 E1712 E1724 E1738 E1750 E1764 E1778 E1791 E1804 E1828 E1853 E1877 E1902 E1913 E1926 E1939 E1952 E1964 E1975 E1987 E2001 E2015 E2029 E2043 E2055</xm:sqref>
        </x14:dataValidation>
        <x14:dataValidation type="list" allowBlank="1" showInputMessage="1" showErrorMessage="1" xr:uid="{9FD48E11-6669-46E3-86D4-A4A29A61BE84}">
          <x14:formula1>
            <xm:f>'Informacion '!$L$3:$L$17</xm:f>
          </x14:formula1>
          <xm:sqref>D18 D29 D40 D51 D62 D73 D84 D95 D106 D117 D128 D139 D150 D168 D185 D200 D214 D230 D246 D261 D276 D307 D339 D371 D403 D425 D445 D465 D483 D510 D537 D562 D580 D635 D688 D743 D795 D812 D829 D846 D863 D886 D900 D921 D934 D969 D985 D1003 D1019 D1035 D1047 D1058 D1070 D1101 D1124 D1151 D1171 D1186 D1197 D1208 D1221 D1233 D1246 D1259 D1270 D1282 D1296 D1312 D1323 D1334 D1346 D1358 D1370 D1382 D1394 D1405 D1418 D1431 D1444 D1455 D1467 D1487 D1505 D1525 D1544 D1560 D1577 D1594 D1608 D1620 D1631 D1642 D1660 D1673 D1687 D1700 D1712 D1724 D1738 D1750 D1764 D1778 D1791 D1804 D1828 D1853 D1877 D1902 D1913 D1926 D1939 D1952 D1964 D1975 D1987 D2001 D2015 D2029 D2043 D2055</xm:sqref>
        </x14:dataValidation>
        <x14:dataValidation type="list" allowBlank="1" showInputMessage="1" showErrorMessage="1" xr:uid="{0DFEE96E-2AE4-4AB4-BEAF-C82C50E48F5B}">
          <x14:formula1>
            <xm:f>'Informacion '!$S$3:$S$7</xm:f>
          </x14:formula1>
          <xm:sqref>C18 C29 C40 C51 C62 C73 C84 C95 C106 C117 C128 C139 C150 C168 C185 C200 C214 C230 C246 C261 C276 C307 C339 C371 C403 C425 C445 C465 C483 C510 C537 C562 C580 C635 C688 C743 C795 C812 C829 C846 C863 C886 C900 C921 C934 C969 C985 C1003 C1019 C1035 C1047 C1058 C1070 C1101 C1124 C1151 C1171 C1186 C1197 C1208 C1221 C1233 C1246 C1259 C1270 C1282 C1296 C1312 C1323 C1334 C1346 C1358 C1370 C1382 C1394 C1405 C1418 C1431 C1444 C1455 C1467 C1487 C1505 C1525 C1544 C1560 C1577 C1594 C1608 C1620 C1631 C1642 C1660 C1673 C1687 C1700 C1712 C1724 C1738 C1750 C1764 C1778 C1791 C1804 C1828 C1853 C1877 C1902 C1913 C1926 C1939 C1952 C1964 C1975 C1987 C2001 C2015 C2029 C2043 C2055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12438</v>
      </c>
      <c r="B1" s="13" t="s">
        <v>11978</v>
      </c>
      <c r="C1" s="14"/>
      <c r="D1" s="13" t="s">
        <v>1128</v>
      </c>
      <c r="E1" s="17"/>
      <c r="F1" s="14"/>
      <c r="G1" s="10" t="s">
        <v>7761</v>
      </c>
      <c r="H1" s="10"/>
      <c r="I1" s="10"/>
      <c r="J1" s="10"/>
    </row>
    <row r="2" spans="1:21" ht="22.5" x14ac:dyDescent="0.2">
      <c r="A2" s="12" t="s">
        <v>1181</v>
      </c>
      <c r="B2" s="15" t="s">
        <v>1181</v>
      </c>
      <c r="C2" s="16" t="s">
        <v>4728</v>
      </c>
      <c r="D2" s="15" t="s">
        <v>1181</v>
      </c>
      <c r="E2" s="18" t="s">
        <v>4728</v>
      </c>
      <c r="F2" s="18" t="s">
        <v>5479</v>
      </c>
      <c r="G2" s="19" t="s">
        <v>1181</v>
      </c>
      <c r="H2" s="20" t="s">
        <v>4728</v>
      </c>
      <c r="I2" s="20" t="s">
        <v>5479</v>
      </c>
      <c r="J2" s="21" t="s">
        <v>17010</v>
      </c>
      <c r="L2" s="4" t="s">
        <v>15258</v>
      </c>
      <c r="N2" s="4" t="s">
        <v>15296</v>
      </c>
      <c r="P2" s="4" t="s">
        <v>18111</v>
      </c>
      <c r="Q2" s="23" t="s">
        <v>5088</v>
      </c>
      <c r="S2" s="4" t="s">
        <v>12273</v>
      </c>
      <c r="U2" s="4" t="s">
        <v>12985</v>
      </c>
    </row>
    <row r="3" spans="1:21" x14ac:dyDescent="0.2">
      <c r="A3" s="5" t="s">
        <v>1709</v>
      </c>
      <c r="B3" s="5" t="s">
        <v>1709</v>
      </c>
      <c r="C3" s="5" t="s">
        <v>8808</v>
      </c>
      <c r="D3" s="5" t="s">
        <v>1709</v>
      </c>
      <c r="E3" s="5" t="s">
        <v>8808</v>
      </c>
      <c r="F3" s="5" t="s">
        <v>3718</v>
      </c>
      <c r="G3" s="6" t="s">
        <v>3189</v>
      </c>
      <c r="H3" s="6" t="s">
        <v>7352</v>
      </c>
      <c r="I3" s="6" t="s">
        <v>13939</v>
      </c>
      <c r="J3" s="6" t="s">
        <v>13939</v>
      </c>
      <c r="L3" s="7" t="s">
        <v>1875</v>
      </c>
      <c r="N3" s="5" t="s">
        <v>8855</v>
      </c>
      <c r="P3" s="5" t="s">
        <v>5437</v>
      </c>
      <c r="Q3" s="5" t="s">
        <v>16989</v>
      </c>
      <c r="S3" s="7" t="s">
        <v>17798</v>
      </c>
      <c r="U3" s="5" t="s">
        <v>12551</v>
      </c>
    </row>
    <row r="4" spans="1:21" x14ac:dyDescent="0.2">
      <c r="A4" s="5" t="s">
        <v>8094</v>
      </c>
      <c r="B4" s="5" t="s">
        <v>1709</v>
      </c>
      <c r="C4" s="5" t="s">
        <v>12632</v>
      </c>
      <c r="D4" s="5" t="s">
        <v>1709</v>
      </c>
      <c r="E4" s="5" t="s">
        <v>8808</v>
      </c>
      <c r="F4" s="5" t="s">
        <v>4315</v>
      </c>
      <c r="G4" s="6" t="s">
        <v>3189</v>
      </c>
      <c r="H4" s="6" t="s">
        <v>7352</v>
      </c>
      <c r="I4" s="6" t="s">
        <v>13939</v>
      </c>
      <c r="J4" s="6" t="s">
        <v>841</v>
      </c>
      <c r="L4" s="7" t="s">
        <v>17483</v>
      </c>
      <c r="N4" s="5" t="s">
        <v>6033</v>
      </c>
      <c r="P4" s="5" t="s">
        <v>4870</v>
      </c>
      <c r="Q4" s="5" t="s">
        <v>10305</v>
      </c>
      <c r="S4" s="7" t="s">
        <v>6799</v>
      </c>
    </row>
    <row r="5" spans="1:21" x14ac:dyDescent="0.2">
      <c r="A5" s="5" t="s">
        <v>3189</v>
      </c>
      <c r="B5" s="5" t="s">
        <v>1709</v>
      </c>
      <c r="C5" s="5" t="s">
        <v>17757</v>
      </c>
      <c r="D5" s="5" t="s">
        <v>1709</v>
      </c>
      <c r="E5" s="5" t="s">
        <v>8808</v>
      </c>
      <c r="F5" s="5" t="s">
        <v>2914</v>
      </c>
      <c r="G5" s="6" t="s">
        <v>3189</v>
      </c>
      <c r="H5" s="6" t="s">
        <v>7352</v>
      </c>
      <c r="I5" s="6" t="s">
        <v>13939</v>
      </c>
      <c r="J5" s="6" t="s">
        <v>2581</v>
      </c>
      <c r="L5" s="7" t="s">
        <v>10172</v>
      </c>
      <c r="N5" s="5" t="s">
        <v>17854</v>
      </c>
      <c r="P5" s="5" t="s">
        <v>16749</v>
      </c>
      <c r="Q5" s="5" t="s">
        <v>14629</v>
      </c>
      <c r="S5" s="7" t="s">
        <v>15699</v>
      </c>
    </row>
    <row r="6" spans="1:21" x14ac:dyDescent="0.2">
      <c r="A6" s="5" t="s">
        <v>1492</v>
      </c>
      <c r="B6" s="5" t="s">
        <v>8094</v>
      </c>
      <c r="C6" s="5" t="s">
        <v>18173</v>
      </c>
      <c r="D6" s="5" t="s">
        <v>1709</v>
      </c>
      <c r="E6" s="5" t="s">
        <v>8808</v>
      </c>
      <c r="F6" s="5" t="s">
        <v>1675</v>
      </c>
      <c r="G6" s="6" t="s">
        <v>3189</v>
      </c>
      <c r="H6" s="6" t="s">
        <v>7352</v>
      </c>
      <c r="I6" s="6" t="s">
        <v>2568</v>
      </c>
      <c r="J6" s="6" t="s">
        <v>2568</v>
      </c>
      <c r="L6" s="5" t="s">
        <v>3844</v>
      </c>
      <c r="P6" s="5" t="s">
        <v>11827</v>
      </c>
      <c r="Q6" s="5" t="s">
        <v>10375</v>
      </c>
      <c r="S6" s="7" t="s">
        <v>6150</v>
      </c>
    </row>
    <row r="7" spans="1:21" x14ac:dyDescent="0.2">
      <c r="A7" s="5" t="s">
        <v>18355</v>
      </c>
      <c r="B7" s="5" t="s">
        <v>8094</v>
      </c>
      <c r="C7" s="5" t="s">
        <v>2599</v>
      </c>
      <c r="D7" s="5" t="s">
        <v>1709</v>
      </c>
      <c r="E7" s="5" t="s">
        <v>8808</v>
      </c>
      <c r="F7" s="5" t="s">
        <v>9129</v>
      </c>
      <c r="G7" s="6" t="s">
        <v>3189</v>
      </c>
      <c r="H7" s="6" t="s">
        <v>7352</v>
      </c>
      <c r="I7" s="6" t="s">
        <v>6360</v>
      </c>
      <c r="J7" s="6" t="s">
        <v>6360</v>
      </c>
      <c r="L7" s="5" t="s">
        <v>7242</v>
      </c>
      <c r="P7" s="5" t="s">
        <v>8118</v>
      </c>
      <c r="Q7" s="5" t="s">
        <v>435</v>
      </c>
      <c r="S7" s="7" t="s">
        <v>9449</v>
      </c>
    </row>
    <row r="8" spans="1:21" x14ac:dyDescent="0.2">
      <c r="A8" s="5" t="s">
        <v>5958</v>
      </c>
      <c r="B8" s="5" t="s">
        <v>8094</v>
      </c>
      <c r="C8" s="5" t="s">
        <v>5889</v>
      </c>
      <c r="D8" s="5" t="s">
        <v>1709</v>
      </c>
      <c r="E8" s="5" t="s">
        <v>8808</v>
      </c>
      <c r="F8" s="5" t="s">
        <v>13557</v>
      </c>
      <c r="G8" s="6" t="s">
        <v>3189</v>
      </c>
      <c r="H8" s="6" t="s">
        <v>7352</v>
      </c>
      <c r="I8" s="6" t="s">
        <v>6360</v>
      </c>
      <c r="J8" s="6" t="s">
        <v>4038</v>
      </c>
      <c r="L8" s="5" t="s">
        <v>4320</v>
      </c>
      <c r="P8" s="5" t="s">
        <v>9956</v>
      </c>
      <c r="Q8" s="5" t="s">
        <v>9611</v>
      </c>
      <c r="S8" s="7"/>
    </row>
    <row r="9" spans="1:21" x14ac:dyDescent="0.2">
      <c r="A9" s="5" t="s">
        <v>12508</v>
      </c>
      <c r="B9" s="5" t="s">
        <v>3189</v>
      </c>
      <c r="C9" s="5" t="s">
        <v>7352</v>
      </c>
      <c r="D9" s="5" t="s">
        <v>1709</v>
      </c>
      <c r="E9" s="5" t="s">
        <v>8808</v>
      </c>
      <c r="F9" s="5" t="s">
        <v>14112</v>
      </c>
      <c r="G9" s="6" t="s">
        <v>3189</v>
      </c>
      <c r="H9" s="6" t="s">
        <v>7352</v>
      </c>
      <c r="I9" s="6" t="s">
        <v>6878</v>
      </c>
      <c r="J9" s="6" t="s">
        <v>6878</v>
      </c>
      <c r="L9" s="7" t="s">
        <v>7199</v>
      </c>
      <c r="P9" s="5" t="s">
        <v>17162</v>
      </c>
      <c r="Q9" s="5" t="s">
        <v>2023</v>
      </c>
      <c r="S9" s="8"/>
    </row>
    <row r="10" spans="1:21" x14ac:dyDescent="0.2">
      <c r="A10" s="5" t="s">
        <v>17539</v>
      </c>
      <c r="B10" s="5" t="s">
        <v>3189</v>
      </c>
      <c r="C10" s="5" t="s">
        <v>10738</v>
      </c>
      <c r="D10" s="5" t="s">
        <v>1709</v>
      </c>
      <c r="E10" s="5" t="s">
        <v>8808</v>
      </c>
      <c r="F10" s="5" t="s">
        <v>9058</v>
      </c>
      <c r="G10" s="6" t="s">
        <v>3189</v>
      </c>
      <c r="H10" s="6" t="s">
        <v>7352</v>
      </c>
      <c r="I10" s="6" t="s">
        <v>4811</v>
      </c>
      <c r="J10" s="6" t="s">
        <v>4811</v>
      </c>
      <c r="L10" s="5" t="s">
        <v>7248</v>
      </c>
      <c r="P10" s="5" t="s">
        <v>6584</v>
      </c>
      <c r="Q10" s="5" t="s">
        <v>1327</v>
      </c>
    </row>
    <row r="11" spans="1:21" ht="22.5" x14ac:dyDescent="0.2">
      <c r="A11" s="5" t="s">
        <v>16543</v>
      </c>
      <c r="B11" s="5" t="s">
        <v>3189</v>
      </c>
      <c r="C11" s="5" t="s">
        <v>2813</v>
      </c>
      <c r="D11" s="5" t="s">
        <v>1709</v>
      </c>
      <c r="E11" s="5" t="s">
        <v>8808</v>
      </c>
      <c r="F11" s="5" t="s">
        <v>15235</v>
      </c>
      <c r="G11" s="6" t="s">
        <v>3189</v>
      </c>
      <c r="H11" s="6" t="s">
        <v>7352</v>
      </c>
      <c r="I11" s="6" t="s">
        <v>3661</v>
      </c>
      <c r="J11" s="6" t="s">
        <v>13871</v>
      </c>
      <c r="L11" s="5" t="s">
        <v>11342</v>
      </c>
      <c r="P11" s="5" t="s">
        <v>5508</v>
      </c>
      <c r="Q11" s="5" t="s">
        <v>9560</v>
      </c>
    </row>
    <row r="12" spans="1:21" ht="22.5" x14ac:dyDescent="0.2">
      <c r="A12" s="5" t="s">
        <v>3080</v>
      </c>
      <c r="B12" s="5" t="s">
        <v>3189</v>
      </c>
      <c r="C12" s="5" t="s">
        <v>5431</v>
      </c>
      <c r="D12" s="5" t="s">
        <v>1709</v>
      </c>
      <c r="E12" s="5" t="s">
        <v>12632</v>
      </c>
      <c r="F12" s="5" t="s">
        <v>17503</v>
      </c>
      <c r="G12" s="6" t="s">
        <v>3189</v>
      </c>
      <c r="H12" s="6" t="s">
        <v>7352</v>
      </c>
      <c r="I12" s="6" t="s">
        <v>3661</v>
      </c>
      <c r="J12" s="6" t="s">
        <v>17128</v>
      </c>
      <c r="L12" s="5" t="s">
        <v>15037</v>
      </c>
      <c r="P12" s="5" t="s">
        <v>3811</v>
      </c>
      <c r="Q12" s="5" t="s">
        <v>14296</v>
      </c>
      <c r="S12" s="22"/>
    </row>
    <row r="13" spans="1:21" ht="22.5" x14ac:dyDescent="0.2">
      <c r="B13" s="5" t="s">
        <v>1492</v>
      </c>
      <c r="C13" s="5" t="s">
        <v>11527</v>
      </c>
      <c r="D13" s="5" t="s">
        <v>1709</v>
      </c>
      <c r="E13" s="5" t="s">
        <v>12632</v>
      </c>
      <c r="F13" s="5" t="s">
        <v>18403</v>
      </c>
      <c r="G13" s="6" t="s">
        <v>3189</v>
      </c>
      <c r="H13" s="6" t="s">
        <v>7352</v>
      </c>
      <c r="I13" s="6" t="s">
        <v>3661</v>
      </c>
      <c r="J13" s="6" t="s">
        <v>16865</v>
      </c>
      <c r="L13" s="7" t="s">
        <v>2518</v>
      </c>
      <c r="P13" s="5" t="s">
        <v>3806</v>
      </c>
      <c r="Q13" s="5" t="s">
        <v>4693</v>
      </c>
      <c r="S13" s="22"/>
    </row>
    <row r="14" spans="1:21" ht="22.5" x14ac:dyDescent="0.2">
      <c r="B14" s="5" t="s">
        <v>1492</v>
      </c>
      <c r="C14" s="5" t="s">
        <v>10529</v>
      </c>
      <c r="D14" s="5" t="s">
        <v>1709</v>
      </c>
      <c r="E14" s="5" t="s">
        <v>12632</v>
      </c>
      <c r="F14" s="5" t="s">
        <v>549</v>
      </c>
      <c r="G14" s="6" t="s">
        <v>3189</v>
      </c>
      <c r="H14" s="6" t="s">
        <v>7352</v>
      </c>
      <c r="I14" s="6" t="s">
        <v>3661</v>
      </c>
      <c r="J14" s="6" t="s">
        <v>16956</v>
      </c>
      <c r="L14" s="7" t="s">
        <v>17901</v>
      </c>
      <c r="P14" s="5" t="s">
        <v>15635</v>
      </c>
      <c r="Q14" s="5" t="s">
        <v>5294</v>
      </c>
    </row>
    <row r="15" spans="1:21" ht="22.5" x14ac:dyDescent="0.2">
      <c r="B15" s="5" t="s">
        <v>1492</v>
      </c>
      <c r="C15" s="5" t="s">
        <v>13975</v>
      </c>
      <c r="D15" s="5" t="s">
        <v>1709</v>
      </c>
      <c r="E15" s="5" t="s">
        <v>12632</v>
      </c>
      <c r="F15" s="5" t="s">
        <v>18116</v>
      </c>
      <c r="G15" s="6" t="s">
        <v>3189</v>
      </c>
      <c r="H15" s="6" t="s">
        <v>7352</v>
      </c>
      <c r="I15" s="6" t="s">
        <v>3661</v>
      </c>
      <c r="J15" s="6" t="s">
        <v>3661</v>
      </c>
      <c r="L15" s="7" t="s">
        <v>9399</v>
      </c>
      <c r="P15" s="5" t="s">
        <v>9902</v>
      </c>
      <c r="Q15" s="5" t="s">
        <v>7438</v>
      </c>
    </row>
    <row r="16" spans="1:21" x14ac:dyDescent="0.2">
      <c r="B16" s="5" t="s">
        <v>1492</v>
      </c>
      <c r="C16" s="5" t="s">
        <v>12135</v>
      </c>
      <c r="D16" s="5" t="s">
        <v>1709</v>
      </c>
      <c r="E16" s="5" t="s">
        <v>12632</v>
      </c>
      <c r="F16" s="5" t="s">
        <v>1018</v>
      </c>
      <c r="G16" s="6" t="s">
        <v>3189</v>
      </c>
      <c r="H16" s="6" t="s">
        <v>7352</v>
      </c>
      <c r="I16" s="6" t="s">
        <v>1382</v>
      </c>
      <c r="J16" s="6" t="s">
        <v>12911</v>
      </c>
      <c r="L16" s="7" t="s">
        <v>13090</v>
      </c>
      <c r="P16" s="5" t="s">
        <v>4866</v>
      </c>
      <c r="Q16" s="5" t="s">
        <v>13534</v>
      </c>
    </row>
    <row r="17" spans="2:17" x14ac:dyDescent="0.2">
      <c r="B17" s="5" t="s">
        <v>18355</v>
      </c>
      <c r="C17" s="5" t="s">
        <v>15161</v>
      </c>
      <c r="D17" s="5" t="s">
        <v>1709</v>
      </c>
      <c r="E17" s="5" t="s">
        <v>12632</v>
      </c>
      <c r="F17" s="5" t="s">
        <v>4048</v>
      </c>
      <c r="G17" s="6" t="s">
        <v>3189</v>
      </c>
      <c r="H17" s="6" t="s">
        <v>7352</v>
      </c>
      <c r="I17" s="6" t="s">
        <v>1382</v>
      </c>
      <c r="J17" s="6" t="s">
        <v>16587</v>
      </c>
      <c r="L17" s="7" t="s">
        <v>156</v>
      </c>
      <c r="P17" s="5" t="s">
        <v>16616</v>
      </c>
      <c r="Q17" s="5" t="s">
        <v>6422</v>
      </c>
    </row>
    <row r="18" spans="2:17" x14ac:dyDescent="0.2">
      <c r="B18" s="5" t="s">
        <v>18355</v>
      </c>
      <c r="C18" s="5" t="s">
        <v>5156</v>
      </c>
      <c r="D18" s="5" t="s">
        <v>1709</v>
      </c>
      <c r="E18" s="5" t="s">
        <v>12632</v>
      </c>
      <c r="F18" s="5" t="s">
        <v>2292</v>
      </c>
      <c r="G18" s="6" t="s">
        <v>3189</v>
      </c>
      <c r="H18" s="6" t="s">
        <v>7352</v>
      </c>
      <c r="I18" s="6" t="s">
        <v>1382</v>
      </c>
      <c r="J18" s="6" t="s">
        <v>3580</v>
      </c>
      <c r="P18" s="5" t="s">
        <v>1648</v>
      </c>
      <c r="Q18" s="5" t="s">
        <v>15637</v>
      </c>
    </row>
    <row r="19" spans="2:17" x14ac:dyDescent="0.2">
      <c r="B19" s="5" t="s">
        <v>18355</v>
      </c>
      <c r="C19" s="5" t="s">
        <v>2170</v>
      </c>
      <c r="D19" s="5" t="s">
        <v>1709</v>
      </c>
      <c r="E19" s="5" t="s">
        <v>12632</v>
      </c>
      <c r="F19" s="5" t="s">
        <v>7246</v>
      </c>
      <c r="G19" s="6" t="s">
        <v>3189</v>
      </c>
      <c r="H19" s="6" t="s">
        <v>7352</v>
      </c>
      <c r="I19" s="6" t="s">
        <v>1382</v>
      </c>
      <c r="J19" s="6" t="s">
        <v>7228</v>
      </c>
      <c r="P19" s="5" t="s">
        <v>3807</v>
      </c>
      <c r="Q19" s="5" t="s">
        <v>17479</v>
      </c>
    </row>
    <row r="20" spans="2:17" x14ac:dyDescent="0.2">
      <c r="B20" s="5" t="s">
        <v>18355</v>
      </c>
      <c r="C20" s="5" t="s">
        <v>6674</v>
      </c>
      <c r="D20" s="5" t="s">
        <v>1709</v>
      </c>
      <c r="E20" s="5" t="s">
        <v>12632</v>
      </c>
      <c r="F20" s="5" t="s">
        <v>1623</v>
      </c>
      <c r="G20" s="6" t="s">
        <v>3189</v>
      </c>
      <c r="H20" s="6" t="s">
        <v>7352</v>
      </c>
      <c r="I20" s="6" t="s">
        <v>1382</v>
      </c>
      <c r="J20" s="6" t="s">
        <v>1382</v>
      </c>
      <c r="P20" s="5" t="s">
        <v>12957</v>
      </c>
      <c r="Q20" s="5" t="s">
        <v>18143</v>
      </c>
    </row>
    <row r="21" spans="2:17" ht="22.5" x14ac:dyDescent="0.2">
      <c r="B21" s="5" t="s">
        <v>5958</v>
      </c>
      <c r="C21" s="5" t="s">
        <v>2698</v>
      </c>
      <c r="D21" s="5" t="s">
        <v>1709</v>
      </c>
      <c r="E21" s="5" t="s">
        <v>17757</v>
      </c>
      <c r="F21" s="5" t="s">
        <v>4882</v>
      </c>
      <c r="G21" s="6" t="s">
        <v>3189</v>
      </c>
      <c r="H21" s="6" t="s">
        <v>10738</v>
      </c>
      <c r="I21" s="6" t="s">
        <v>11260</v>
      </c>
      <c r="J21" s="6" t="s">
        <v>5376</v>
      </c>
      <c r="P21" s="5" t="s">
        <v>305</v>
      </c>
      <c r="Q21" s="5" t="s">
        <v>13265</v>
      </c>
    </row>
    <row r="22" spans="2:17" ht="22.5" x14ac:dyDescent="0.2">
      <c r="B22" s="5" t="s">
        <v>5958</v>
      </c>
      <c r="C22" s="5" t="s">
        <v>5615</v>
      </c>
      <c r="D22" s="5" t="s">
        <v>1709</v>
      </c>
      <c r="E22" s="5" t="s">
        <v>17757</v>
      </c>
      <c r="F22" s="5" t="s">
        <v>46</v>
      </c>
      <c r="G22" s="6" t="s">
        <v>3189</v>
      </c>
      <c r="H22" s="6" t="s">
        <v>10738</v>
      </c>
      <c r="I22" s="6" t="s">
        <v>11260</v>
      </c>
      <c r="J22" s="6" t="s">
        <v>11260</v>
      </c>
      <c r="P22" s="5" t="s">
        <v>4443</v>
      </c>
      <c r="Q22" s="5" t="s">
        <v>17559</v>
      </c>
    </row>
    <row r="23" spans="2:17" ht="22.5" x14ac:dyDescent="0.2">
      <c r="B23" s="5" t="s">
        <v>5958</v>
      </c>
      <c r="C23" s="5" t="s">
        <v>18823</v>
      </c>
      <c r="D23" s="5" t="s">
        <v>1709</v>
      </c>
      <c r="E23" s="5" t="s">
        <v>17757</v>
      </c>
      <c r="F23" s="5" t="s">
        <v>13271</v>
      </c>
      <c r="G23" s="6" t="s">
        <v>3189</v>
      </c>
      <c r="H23" s="6" t="s">
        <v>10738</v>
      </c>
      <c r="I23" s="6" t="s">
        <v>5246</v>
      </c>
      <c r="J23" s="6" t="s">
        <v>16932</v>
      </c>
      <c r="P23" s="5" t="s">
        <v>1174</v>
      </c>
      <c r="Q23" s="5" t="s">
        <v>10022</v>
      </c>
    </row>
    <row r="24" spans="2:17" ht="22.5" x14ac:dyDescent="0.2">
      <c r="B24" s="5" t="s">
        <v>5958</v>
      </c>
      <c r="C24" s="5" t="s">
        <v>12706</v>
      </c>
      <c r="D24" s="5" t="s">
        <v>1709</v>
      </c>
      <c r="E24" s="5" t="s">
        <v>17757</v>
      </c>
      <c r="F24" s="5" t="s">
        <v>3364</v>
      </c>
      <c r="G24" s="6" t="s">
        <v>3189</v>
      </c>
      <c r="H24" s="6" t="s">
        <v>10738</v>
      </c>
      <c r="I24" s="6" t="s">
        <v>5246</v>
      </c>
      <c r="J24" s="6" t="s">
        <v>5246</v>
      </c>
      <c r="P24" s="5" t="s">
        <v>7454</v>
      </c>
      <c r="Q24" s="5" t="s">
        <v>6823</v>
      </c>
    </row>
    <row r="25" spans="2:17" ht="22.5" x14ac:dyDescent="0.2">
      <c r="B25" s="5" t="s">
        <v>12508</v>
      </c>
      <c r="C25" s="5" t="s">
        <v>3429</v>
      </c>
      <c r="D25" s="5" t="s">
        <v>8094</v>
      </c>
      <c r="E25" s="5" t="s">
        <v>18173</v>
      </c>
      <c r="F25" s="5" t="s">
        <v>1154</v>
      </c>
      <c r="G25" s="6" t="s">
        <v>3189</v>
      </c>
      <c r="H25" s="6" t="s">
        <v>10738</v>
      </c>
      <c r="I25" s="6" t="s">
        <v>15243</v>
      </c>
      <c r="J25" s="6" t="s">
        <v>15243</v>
      </c>
      <c r="P25" s="5" t="s">
        <v>4869</v>
      </c>
      <c r="Q25" s="5" t="s">
        <v>15649</v>
      </c>
    </row>
    <row r="26" spans="2:17" ht="22.5" x14ac:dyDescent="0.2">
      <c r="B26" s="5" t="s">
        <v>12508</v>
      </c>
      <c r="C26" s="5" t="s">
        <v>2459</v>
      </c>
      <c r="D26" s="5" t="s">
        <v>8094</v>
      </c>
      <c r="E26" s="5" t="s">
        <v>18173</v>
      </c>
      <c r="F26" s="5" t="s">
        <v>18784</v>
      </c>
      <c r="G26" s="6" t="s">
        <v>3189</v>
      </c>
      <c r="H26" s="6" t="s">
        <v>2813</v>
      </c>
      <c r="I26" s="6" t="s">
        <v>10850</v>
      </c>
      <c r="J26" s="6" t="s">
        <v>1028</v>
      </c>
      <c r="P26" s="5" t="s">
        <v>5734</v>
      </c>
      <c r="Q26" s="5" t="s">
        <v>1616</v>
      </c>
    </row>
    <row r="27" spans="2:17" ht="22.5" x14ac:dyDescent="0.2">
      <c r="B27" s="5" t="s">
        <v>17539</v>
      </c>
      <c r="C27" s="5" t="s">
        <v>7758</v>
      </c>
      <c r="D27" s="5" t="s">
        <v>8094</v>
      </c>
      <c r="E27" s="5" t="s">
        <v>18173</v>
      </c>
      <c r="F27" s="5" t="s">
        <v>5974</v>
      </c>
      <c r="G27" s="6" t="s">
        <v>3189</v>
      </c>
      <c r="H27" s="6" t="s">
        <v>2813</v>
      </c>
      <c r="I27" s="6" t="s">
        <v>10850</v>
      </c>
      <c r="J27" s="6" t="s">
        <v>10850</v>
      </c>
      <c r="P27" s="5" t="s">
        <v>9215</v>
      </c>
      <c r="Q27" s="5" t="s">
        <v>5079</v>
      </c>
    </row>
    <row r="28" spans="2:17" ht="22.5" x14ac:dyDescent="0.2">
      <c r="B28" s="5" t="s">
        <v>17539</v>
      </c>
      <c r="C28" s="5" t="s">
        <v>628</v>
      </c>
      <c r="D28" s="5" t="s">
        <v>8094</v>
      </c>
      <c r="E28" s="5" t="s">
        <v>18173</v>
      </c>
      <c r="F28" s="5" t="s">
        <v>18434</v>
      </c>
      <c r="G28" s="6" t="s">
        <v>3189</v>
      </c>
      <c r="H28" s="6" t="s">
        <v>2813</v>
      </c>
      <c r="I28" s="6" t="s">
        <v>10850</v>
      </c>
      <c r="J28" s="6" t="s">
        <v>5953</v>
      </c>
      <c r="P28" s="5" t="s">
        <v>12998</v>
      </c>
      <c r="Q28" s="5" t="s">
        <v>6741</v>
      </c>
    </row>
    <row r="29" spans="2:17" ht="22.5" x14ac:dyDescent="0.2">
      <c r="B29" s="5" t="s">
        <v>17539</v>
      </c>
      <c r="C29" s="5" t="s">
        <v>10725</v>
      </c>
      <c r="D29" s="5" t="s">
        <v>8094</v>
      </c>
      <c r="E29" s="5" t="s">
        <v>2599</v>
      </c>
      <c r="F29" s="5" t="s">
        <v>12131</v>
      </c>
      <c r="G29" s="6" t="s">
        <v>3189</v>
      </c>
      <c r="H29" s="6" t="s">
        <v>2813</v>
      </c>
      <c r="I29" s="6" t="s">
        <v>3122</v>
      </c>
      <c r="J29" s="6" t="s">
        <v>3122</v>
      </c>
      <c r="P29" s="5" t="s">
        <v>5199</v>
      </c>
      <c r="Q29" s="5" t="s">
        <v>4735</v>
      </c>
    </row>
    <row r="30" spans="2:17" ht="22.5" x14ac:dyDescent="0.2">
      <c r="B30" s="5" t="s">
        <v>16543</v>
      </c>
      <c r="C30" s="5" t="s">
        <v>9645</v>
      </c>
      <c r="D30" s="5" t="s">
        <v>8094</v>
      </c>
      <c r="E30" s="5" t="s">
        <v>2599</v>
      </c>
      <c r="F30" s="5" t="s">
        <v>5829</v>
      </c>
      <c r="G30" s="6" t="s">
        <v>3189</v>
      </c>
      <c r="H30" s="6" t="s">
        <v>2813</v>
      </c>
      <c r="I30" s="6" t="s">
        <v>3122</v>
      </c>
      <c r="J30" s="6" t="s">
        <v>15386</v>
      </c>
      <c r="P30" s="5" t="s">
        <v>11828</v>
      </c>
      <c r="Q30" s="5" t="s">
        <v>14111</v>
      </c>
    </row>
    <row r="31" spans="2:17" ht="22.5" x14ac:dyDescent="0.2">
      <c r="B31" s="5" t="s">
        <v>16543</v>
      </c>
      <c r="C31" s="5" t="s">
        <v>16565</v>
      </c>
      <c r="D31" s="5" t="s">
        <v>8094</v>
      </c>
      <c r="E31" s="5" t="s">
        <v>2599</v>
      </c>
      <c r="F31" s="5" t="s">
        <v>10376</v>
      </c>
      <c r="G31" s="6" t="s">
        <v>3189</v>
      </c>
      <c r="H31" s="6" t="s">
        <v>2813</v>
      </c>
      <c r="I31" s="6" t="s">
        <v>10952</v>
      </c>
      <c r="J31" s="6" t="s">
        <v>3383</v>
      </c>
      <c r="P31" s="5" t="s">
        <v>4983</v>
      </c>
      <c r="Q31" s="5" t="s">
        <v>3843</v>
      </c>
    </row>
    <row r="32" spans="2:17" ht="22.5" x14ac:dyDescent="0.2">
      <c r="B32" s="5" t="s">
        <v>16543</v>
      </c>
      <c r="C32" s="5" t="s">
        <v>8705</v>
      </c>
      <c r="D32" s="5" t="s">
        <v>8094</v>
      </c>
      <c r="E32" s="5" t="s">
        <v>5889</v>
      </c>
      <c r="F32" s="5" t="s">
        <v>1828</v>
      </c>
      <c r="G32" s="6" t="s">
        <v>3189</v>
      </c>
      <c r="H32" s="6" t="s">
        <v>2813</v>
      </c>
      <c r="I32" s="6" t="s">
        <v>10952</v>
      </c>
      <c r="J32" s="6" t="s">
        <v>4446</v>
      </c>
      <c r="P32" s="5" t="s">
        <v>4984</v>
      </c>
      <c r="Q32" s="5" t="s">
        <v>12283</v>
      </c>
    </row>
    <row r="33" spans="2:17" ht="22.5" x14ac:dyDescent="0.2">
      <c r="B33" s="5" t="s">
        <v>3080</v>
      </c>
      <c r="C33" s="5" t="s">
        <v>11113</v>
      </c>
      <c r="D33" s="5" t="s">
        <v>8094</v>
      </c>
      <c r="E33" s="5" t="s">
        <v>5889</v>
      </c>
      <c r="F33" s="5" t="s">
        <v>39</v>
      </c>
      <c r="G33" s="6" t="s">
        <v>3189</v>
      </c>
      <c r="H33" s="6" t="s">
        <v>2813</v>
      </c>
      <c r="I33" s="6" t="s">
        <v>10952</v>
      </c>
      <c r="J33" s="6" t="s">
        <v>10952</v>
      </c>
      <c r="P33" s="5" t="s">
        <v>12942</v>
      </c>
      <c r="Q33" s="5" t="s">
        <v>7579</v>
      </c>
    </row>
    <row r="34" spans="2:17" ht="22.5" x14ac:dyDescent="0.2">
      <c r="B34" s="5" t="s">
        <v>3080</v>
      </c>
      <c r="C34" s="5" t="s">
        <v>14450</v>
      </c>
      <c r="D34" s="5" t="s">
        <v>8094</v>
      </c>
      <c r="E34" s="5" t="s">
        <v>5889</v>
      </c>
      <c r="F34" s="5" t="s">
        <v>9710</v>
      </c>
      <c r="G34" s="6" t="s">
        <v>3189</v>
      </c>
      <c r="H34" s="6" t="s">
        <v>2813</v>
      </c>
      <c r="I34" s="6" t="s">
        <v>10952</v>
      </c>
      <c r="J34" s="6" t="s">
        <v>14033</v>
      </c>
      <c r="P34" s="5" t="s">
        <v>10944</v>
      </c>
      <c r="Q34" s="5" t="s">
        <v>7579</v>
      </c>
    </row>
    <row r="35" spans="2:17" ht="22.5" x14ac:dyDescent="0.2">
      <c r="D35" s="5" t="s">
        <v>8094</v>
      </c>
      <c r="E35" s="5" t="s">
        <v>5889</v>
      </c>
      <c r="F35" s="5" t="s">
        <v>13953</v>
      </c>
      <c r="G35" s="6" t="s">
        <v>3189</v>
      </c>
      <c r="H35" s="6" t="s">
        <v>2813</v>
      </c>
      <c r="I35" s="6" t="s">
        <v>15595</v>
      </c>
      <c r="J35" s="6" t="s">
        <v>15595</v>
      </c>
      <c r="P35" s="5" t="s">
        <v>16765</v>
      </c>
      <c r="Q35" s="5" t="s">
        <v>1705</v>
      </c>
    </row>
    <row r="36" spans="2:17" x14ac:dyDescent="0.2">
      <c r="D36" s="5" t="s">
        <v>3189</v>
      </c>
      <c r="E36" s="5" t="s">
        <v>7352</v>
      </c>
      <c r="F36" s="5" t="s">
        <v>3661</v>
      </c>
      <c r="G36" s="6" t="s">
        <v>3189</v>
      </c>
      <c r="H36" s="6" t="s">
        <v>5431</v>
      </c>
      <c r="I36" s="6" t="s">
        <v>12996</v>
      </c>
      <c r="J36" s="6" t="s">
        <v>12996</v>
      </c>
      <c r="P36" s="5" t="s">
        <v>17627</v>
      </c>
      <c r="Q36" s="5" t="s">
        <v>11117</v>
      </c>
    </row>
    <row r="37" spans="2:17" x14ac:dyDescent="0.2">
      <c r="D37" s="5" t="s">
        <v>3189</v>
      </c>
      <c r="E37" s="5" t="s">
        <v>7352</v>
      </c>
      <c r="F37" s="5" t="s">
        <v>13939</v>
      </c>
      <c r="G37" s="6" t="s">
        <v>3189</v>
      </c>
      <c r="H37" s="6" t="s">
        <v>5431</v>
      </c>
      <c r="I37" s="6" t="s">
        <v>8200</v>
      </c>
      <c r="J37" s="6" t="s">
        <v>8200</v>
      </c>
      <c r="P37" s="5" t="s">
        <v>3801</v>
      </c>
      <c r="Q37" s="5" t="s">
        <v>1780</v>
      </c>
    </row>
    <row r="38" spans="2:17" ht="22.5" x14ac:dyDescent="0.2">
      <c r="D38" s="5" t="s">
        <v>3189</v>
      </c>
      <c r="E38" s="5" t="s">
        <v>7352</v>
      </c>
      <c r="F38" s="5" t="s">
        <v>2568</v>
      </c>
      <c r="G38" s="6" t="s">
        <v>3189</v>
      </c>
      <c r="H38" s="6" t="s">
        <v>5431</v>
      </c>
      <c r="I38" s="6" t="s">
        <v>1527</v>
      </c>
      <c r="J38" s="6" t="s">
        <v>7898</v>
      </c>
      <c r="P38" s="5" t="s">
        <v>13049</v>
      </c>
      <c r="Q38" s="5" t="s">
        <v>8726</v>
      </c>
    </row>
    <row r="39" spans="2:17" ht="22.5" x14ac:dyDescent="0.2">
      <c r="D39" s="5" t="s">
        <v>3189</v>
      </c>
      <c r="E39" s="5" t="s">
        <v>7352</v>
      </c>
      <c r="F39" s="5" t="s">
        <v>6360</v>
      </c>
      <c r="G39" s="6" t="s">
        <v>3189</v>
      </c>
      <c r="H39" s="6" t="s">
        <v>5431</v>
      </c>
      <c r="I39" s="6" t="s">
        <v>1527</v>
      </c>
      <c r="J39" s="6" t="s">
        <v>7714</v>
      </c>
      <c r="P39" s="5" t="s">
        <v>12644</v>
      </c>
      <c r="Q39" s="5" t="s">
        <v>759</v>
      </c>
    </row>
    <row r="40" spans="2:17" ht="22.5" x14ac:dyDescent="0.2">
      <c r="D40" s="5" t="s">
        <v>3189</v>
      </c>
      <c r="E40" s="5" t="s">
        <v>7352</v>
      </c>
      <c r="F40" s="5" t="s">
        <v>4811</v>
      </c>
      <c r="G40" s="6" t="s">
        <v>3189</v>
      </c>
      <c r="H40" s="6" t="s">
        <v>5431</v>
      </c>
      <c r="I40" s="6" t="s">
        <v>1527</v>
      </c>
      <c r="J40" s="6" t="s">
        <v>18213</v>
      </c>
      <c r="P40" s="5" t="s">
        <v>4140</v>
      </c>
      <c r="Q40" s="5" t="s">
        <v>14142</v>
      </c>
    </row>
    <row r="41" spans="2:17" ht="22.5" x14ac:dyDescent="0.2">
      <c r="D41" s="5" t="s">
        <v>3189</v>
      </c>
      <c r="E41" s="5" t="s">
        <v>7352</v>
      </c>
      <c r="F41" s="5" t="s">
        <v>1382</v>
      </c>
      <c r="G41" s="6" t="s">
        <v>3189</v>
      </c>
      <c r="H41" s="6" t="s">
        <v>5431</v>
      </c>
      <c r="I41" s="6" t="s">
        <v>1527</v>
      </c>
      <c r="J41" s="6" t="s">
        <v>1527</v>
      </c>
      <c r="P41" s="5" t="s">
        <v>4292</v>
      </c>
      <c r="Q41" s="5" t="s">
        <v>1449</v>
      </c>
    </row>
    <row r="42" spans="2:17" x14ac:dyDescent="0.2">
      <c r="D42" s="5" t="s">
        <v>3189</v>
      </c>
      <c r="E42" s="5" t="s">
        <v>7352</v>
      </c>
      <c r="F42" s="5" t="s">
        <v>6878</v>
      </c>
      <c r="G42" s="6" t="s">
        <v>1492</v>
      </c>
      <c r="H42" s="6" t="s">
        <v>12135</v>
      </c>
      <c r="I42" s="6" t="s">
        <v>12135</v>
      </c>
      <c r="J42" s="6" t="s">
        <v>8378</v>
      </c>
      <c r="P42" s="5" t="s">
        <v>4283</v>
      </c>
      <c r="Q42" s="5" t="s">
        <v>8629</v>
      </c>
    </row>
    <row r="43" spans="2:17" x14ac:dyDescent="0.2">
      <c r="D43" s="5" t="s">
        <v>3189</v>
      </c>
      <c r="E43" s="5" t="s">
        <v>10738</v>
      </c>
      <c r="F43" s="5" t="s">
        <v>11260</v>
      </c>
      <c r="G43" s="6" t="s">
        <v>1492</v>
      </c>
      <c r="H43" s="6" t="s">
        <v>12135</v>
      </c>
      <c r="I43" s="6" t="s">
        <v>12135</v>
      </c>
      <c r="J43" s="6" t="s">
        <v>12135</v>
      </c>
      <c r="P43" s="5" t="s">
        <v>15809</v>
      </c>
      <c r="Q43" s="5" t="s">
        <v>7960</v>
      </c>
    </row>
    <row r="44" spans="2:17" x14ac:dyDescent="0.2">
      <c r="D44" s="5" t="s">
        <v>3189</v>
      </c>
      <c r="E44" s="5" t="s">
        <v>10738</v>
      </c>
      <c r="F44" s="5" t="s">
        <v>5246</v>
      </c>
      <c r="G44" s="6" t="s">
        <v>1492</v>
      </c>
      <c r="H44" s="6" t="s">
        <v>12135</v>
      </c>
      <c r="I44" s="6" t="s">
        <v>18775</v>
      </c>
      <c r="J44" s="6" t="s">
        <v>18775</v>
      </c>
    </row>
    <row r="45" spans="2:17" x14ac:dyDescent="0.2">
      <c r="D45" s="5" t="s">
        <v>3189</v>
      </c>
      <c r="E45" s="5" t="s">
        <v>10738</v>
      </c>
      <c r="F45" s="5" t="s">
        <v>15243</v>
      </c>
      <c r="G45" s="6" t="s">
        <v>1492</v>
      </c>
      <c r="H45" s="6" t="s">
        <v>12135</v>
      </c>
      <c r="I45" s="6" t="s">
        <v>18775</v>
      </c>
      <c r="J45" s="6" t="s">
        <v>8976</v>
      </c>
    </row>
    <row r="46" spans="2:17" ht="22.5" x14ac:dyDescent="0.2">
      <c r="D46" s="5" t="s">
        <v>3189</v>
      </c>
      <c r="E46" s="5" t="s">
        <v>2813</v>
      </c>
      <c r="F46" s="5" t="s">
        <v>10952</v>
      </c>
      <c r="G46" s="6" t="s">
        <v>1492</v>
      </c>
      <c r="H46" s="6" t="s">
        <v>12135</v>
      </c>
      <c r="I46" s="6" t="s">
        <v>10335</v>
      </c>
      <c r="J46" s="6" t="s">
        <v>12035</v>
      </c>
    </row>
    <row r="47" spans="2:17" ht="22.5" x14ac:dyDescent="0.2">
      <c r="D47" s="5" t="s">
        <v>3189</v>
      </c>
      <c r="E47" s="5" t="s">
        <v>2813</v>
      </c>
      <c r="F47" s="5" t="s">
        <v>10850</v>
      </c>
      <c r="G47" s="6" t="s">
        <v>1492</v>
      </c>
      <c r="H47" s="6" t="s">
        <v>12135</v>
      </c>
      <c r="I47" s="6" t="s">
        <v>10335</v>
      </c>
      <c r="J47" s="6" t="s">
        <v>10335</v>
      </c>
    </row>
    <row r="48" spans="2:17" ht="22.5" x14ac:dyDescent="0.2">
      <c r="D48" s="5" t="s">
        <v>3189</v>
      </c>
      <c r="E48" s="5" t="s">
        <v>2813</v>
      </c>
      <c r="F48" s="5" t="s">
        <v>3122</v>
      </c>
      <c r="G48" s="6" t="s">
        <v>1492</v>
      </c>
      <c r="H48" s="6" t="s">
        <v>12135</v>
      </c>
      <c r="I48" s="6" t="s">
        <v>10335</v>
      </c>
      <c r="J48" s="6" t="s">
        <v>1606</v>
      </c>
    </row>
    <row r="49" spans="4:10" x14ac:dyDescent="0.2">
      <c r="D49" s="5" t="s">
        <v>3189</v>
      </c>
      <c r="E49" s="5" t="s">
        <v>2813</v>
      </c>
      <c r="F49" s="5" t="s">
        <v>15595</v>
      </c>
      <c r="G49" s="6" t="s">
        <v>1492</v>
      </c>
      <c r="H49" s="6" t="s">
        <v>12135</v>
      </c>
      <c r="I49" s="6" t="s">
        <v>992</v>
      </c>
      <c r="J49" s="6" t="s">
        <v>992</v>
      </c>
    </row>
    <row r="50" spans="4:10" x14ac:dyDescent="0.2">
      <c r="D50" s="5" t="s">
        <v>3189</v>
      </c>
      <c r="E50" s="5" t="s">
        <v>5431</v>
      </c>
      <c r="F50" s="5" t="s">
        <v>1527</v>
      </c>
      <c r="G50" s="6" t="s">
        <v>1492</v>
      </c>
      <c r="H50" s="6" t="s">
        <v>12135</v>
      </c>
      <c r="I50" s="6" t="s">
        <v>1517</v>
      </c>
      <c r="J50" s="6" t="s">
        <v>1517</v>
      </c>
    </row>
    <row r="51" spans="4:10" x14ac:dyDescent="0.2">
      <c r="D51" s="5" t="s">
        <v>3189</v>
      </c>
      <c r="E51" s="5" t="s">
        <v>5431</v>
      </c>
      <c r="F51" s="5" t="s">
        <v>8200</v>
      </c>
      <c r="G51" s="6" t="s">
        <v>1492</v>
      </c>
      <c r="H51" s="6" t="s">
        <v>13975</v>
      </c>
      <c r="I51" s="6" t="s">
        <v>8129</v>
      </c>
      <c r="J51" s="6" t="s">
        <v>8129</v>
      </c>
    </row>
    <row r="52" spans="4:10" x14ac:dyDescent="0.2">
      <c r="D52" s="5" t="s">
        <v>3189</v>
      </c>
      <c r="E52" s="5" t="s">
        <v>5431</v>
      </c>
      <c r="F52" s="5" t="s">
        <v>12996</v>
      </c>
      <c r="G52" s="6" t="s">
        <v>1492</v>
      </c>
      <c r="H52" s="6" t="s">
        <v>13975</v>
      </c>
      <c r="I52" s="6" t="s">
        <v>8129</v>
      </c>
      <c r="J52" s="6" t="s">
        <v>16891</v>
      </c>
    </row>
    <row r="53" spans="4:10" x14ac:dyDescent="0.2">
      <c r="D53" s="5" t="s">
        <v>1492</v>
      </c>
      <c r="E53" s="5" t="s">
        <v>11527</v>
      </c>
      <c r="F53" s="5" t="s">
        <v>1268</v>
      </c>
      <c r="G53" s="6" t="s">
        <v>1492</v>
      </c>
      <c r="H53" s="6" t="s">
        <v>13975</v>
      </c>
      <c r="I53" s="6" t="s">
        <v>14521</v>
      </c>
      <c r="J53" s="6" t="s">
        <v>17394</v>
      </c>
    </row>
    <row r="54" spans="4:10" x14ac:dyDescent="0.2">
      <c r="D54" s="5" t="s">
        <v>1492</v>
      </c>
      <c r="E54" s="5" t="s">
        <v>11527</v>
      </c>
      <c r="F54" s="5" t="s">
        <v>6617</v>
      </c>
      <c r="G54" s="6" t="s">
        <v>1492</v>
      </c>
      <c r="H54" s="6" t="s">
        <v>13975</v>
      </c>
      <c r="I54" s="6" t="s">
        <v>14521</v>
      </c>
      <c r="J54" s="6" t="s">
        <v>14521</v>
      </c>
    </row>
    <row r="55" spans="4:10" x14ac:dyDescent="0.2">
      <c r="D55" s="5" t="s">
        <v>1492</v>
      </c>
      <c r="E55" s="5" t="s">
        <v>11527</v>
      </c>
      <c r="F55" s="5" t="s">
        <v>6489</v>
      </c>
      <c r="G55" s="6" t="s">
        <v>1492</v>
      </c>
      <c r="H55" s="6" t="s">
        <v>13975</v>
      </c>
      <c r="I55" s="6" t="s">
        <v>14521</v>
      </c>
      <c r="J55" s="6" t="s">
        <v>4022</v>
      </c>
    </row>
    <row r="56" spans="4:10" x14ac:dyDescent="0.2">
      <c r="D56" s="5" t="s">
        <v>1492</v>
      </c>
      <c r="E56" s="5" t="s">
        <v>10529</v>
      </c>
      <c r="F56" s="5" t="s">
        <v>18318</v>
      </c>
      <c r="G56" s="6" t="s">
        <v>1492</v>
      </c>
      <c r="H56" s="6" t="s">
        <v>13975</v>
      </c>
      <c r="I56" s="6" t="s">
        <v>14521</v>
      </c>
      <c r="J56" s="6" t="s">
        <v>17970</v>
      </c>
    </row>
    <row r="57" spans="4:10" ht="22.5" x14ac:dyDescent="0.2">
      <c r="D57" s="5" t="s">
        <v>1492</v>
      </c>
      <c r="E57" s="5" t="s">
        <v>10529</v>
      </c>
      <c r="F57" s="5" t="s">
        <v>14982</v>
      </c>
      <c r="G57" s="6" t="s">
        <v>1492</v>
      </c>
      <c r="H57" s="6" t="s">
        <v>13975</v>
      </c>
      <c r="I57" s="6" t="s">
        <v>16866</v>
      </c>
      <c r="J57" s="6" t="s">
        <v>16866</v>
      </c>
    </row>
    <row r="58" spans="4:10" x14ac:dyDescent="0.2">
      <c r="D58" s="5" t="s">
        <v>1492</v>
      </c>
      <c r="E58" s="5" t="s">
        <v>10529</v>
      </c>
      <c r="F58" s="5" t="s">
        <v>12425</v>
      </c>
      <c r="G58" s="6" t="s">
        <v>1492</v>
      </c>
      <c r="H58" s="6" t="s">
        <v>13975</v>
      </c>
      <c r="I58" s="6" t="s">
        <v>4085</v>
      </c>
      <c r="J58" s="6" t="s">
        <v>4085</v>
      </c>
    </row>
    <row r="59" spans="4:10" ht="22.5" x14ac:dyDescent="0.2">
      <c r="D59" s="5" t="s">
        <v>1492</v>
      </c>
      <c r="E59" s="5" t="s">
        <v>13975</v>
      </c>
      <c r="F59" s="5" t="s">
        <v>8557</v>
      </c>
      <c r="G59" s="6" t="s">
        <v>1492</v>
      </c>
      <c r="H59" s="6" t="s">
        <v>13975</v>
      </c>
      <c r="I59" s="6" t="s">
        <v>8557</v>
      </c>
      <c r="J59" s="6" t="s">
        <v>8557</v>
      </c>
    </row>
    <row r="60" spans="4:10" x14ac:dyDescent="0.2">
      <c r="D60" s="5" t="s">
        <v>1492</v>
      </c>
      <c r="E60" s="5" t="s">
        <v>13975</v>
      </c>
      <c r="F60" s="5" t="s">
        <v>8129</v>
      </c>
      <c r="G60" s="6" t="s">
        <v>1492</v>
      </c>
      <c r="H60" s="6" t="s">
        <v>13975</v>
      </c>
      <c r="I60" s="6" t="s">
        <v>18800</v>
      </c>
      <c r="J60" s="6" t="s">
        <v>18800</v>
      </c>
    </row>
    <row r="61" spans="4:10" ht="22.5" x14ac:dyDescent="0.2">
      <c r="D61" s="5" t="s">
        <v>1492</v>
      </c>
      <c r="E61" s="5" t="s">
        <v>13975</v>
      </c>
      <c r="F61" s="5" t="s">
        <v>14521</v>
      </c>
      <c r="G61" s="6" t="s">
        <v>1492</v>
      </c>
      <c r="H61" s="6" t="s">
        <v>10529</v>
      </c>
      <c r="I61" s="6" t="s">
        <v>12425</v>
      </c>
      <c r="J61" s="6" t="s">
        <v>12425</v>
      </c>
    </row>
    <row r="62" spans="4:10" ht="22.5" x14ac:dyDescent="0.2">
      <c r="D62" s="5" t="s">
        <v>1492</v>
      </c>
      <c r="E62" s="5" t="s">
        <v>13975</v>
      </c>
      <c r="F62" s="5" t="s">
        <v>16866</v>
      </c>
      <c r="G62" s="6" t="s">
        <v>1492</v>
      </c>
      <c r="H62" s="6" t="s">
        <v>10529</v>
      </c>
      <c r="I62" s="6" t="s">
        <v>18318</v>
      </c>
      <c r="J62" s="6" t="s">
        <v>18318</v>
      </c>
    </row>
    <row r="63" spans="4:10" ht="22.5" x14ac:dyDescent="0.2">
      <c r="D63" s="5" t="s">
        <v>1492</v>
      </c>
      <c r="E63" s="5" t="s">
        <v>13975</v>
      </c>
      <c r="F63" s="5" t="s">
        <v>4085</v>
      </c>
      <c r="G63" s="6" t="s">
        <v>1492</v>
      </c>
      <c r="H63" s="6" t="s">
        <v>10529</v>
      </c>
      <c r="I63" s="6" t="s">
        <v>14982</v>
      </c>
      <c r="J63" s="6" t="s">
        <v>14982</v>
      </c>
    </row>
    <row r="64" spans="4:10" x14ac:dyDescent="0.2">
      <c r="D64" s="5" t="s">
        <v>1492</v>
      </c>
      <c r="E64" s="5" t="s">
        <v>13975</v>
      </c>
      <c r="F64" s="5" t="s">
        <v>18800</v>
      </c>
      <c r="G64" s="6" t="s">
        <v>1492</v>
      </c>
      <c r="H64" s="6" t="s">
        <v>11527</v>
      </c>
      <c r="I64" s="6" t="s">
        <v>6617</v>
      </c>
      <c r="J64" s="6" t="s">
        <v>3280</v>
      </c>
    </row>
    <row r="65" spans="4:10" x14ac:dyDescent="0.2">
      <c r="D65" s="5" t="s">
        <v>1492</v>
      </c>
      <c r="E65" s="5" t="s">
        <v>12135</v>
      </c>
      <c r="F65" s="5" t="s">
        <v>12135</v>
      </c>
      <c r="G65" s="6" t="s">
        <v>1492</v>
      </c>
      <c r="H65" s="6" t="s">
        <v>11527</v>
      </c>
      <c r="I65" s="6" t="s">
        <v>6617</v>
      </c>
      <c r="J65" s="6" t="s">
        <v>6617</v>
      </c>
    </row>
    <row r="66" spans="4:10" x14ac:dyDescent="0.2">
      <c r="D66" s="5" t="s">
        <v>1492</v>
      </c>
      <c r="E66" s="5" t="s">
        <v>12135</v>
      </c>
      <c r="F66" s="5" t="s">
        <v>10335</v>
      </c>
      <c r="G66" s="6" t="s">
        <v>1492</v>
      </c>
      <c r="H66" s="6" t="s">
        <v>11527</v>
      </c>
      <c r="I66" s="6" t="s">
        <v>6617</v>
      </c>
      <c r="J66" s="6" t="s">
        <v>9906</v>
      </c>
    </row>
    <row r="67" spans="4:10" x14ac:dyDescent="0.2">
      <c r="D67" s="5" t="s">
        <v>1492</v>
      </c>
      <c r="E67" s="5" t="s">
        <v>12135</v>
      </c>
      <c r="F67" s="5" t="s">
        <v>1517</v>
      </c>
      <c r="G67" s="6" t="s">
        <v>1492</v>
      </c>
      <c r="H67" s="6" t="s">
        <v>11527</v>
      </c>
      <c r="I67" s="6" t="s">
        <v>6617</v>
      </c>
      <c r="J67" s="6" t="s">
        <v>3746</v>
      </c>
    </row>
    <row r="68" spans="4:10" x14ac:dyDescent="0.2">
      <c r="D68" s="5" t="s">
        <v>1492</v>
      </c>
      <c r="E68" s="5" t="s">
        <v>12135</v>
      </c>
      <c r="F68" s="5" t="s">
        <v>992</v>
      </c>
      <c r="G68" s="6" t="s">
        <v>1492</v>
      </c>
      <c r="H68" s="6" t="s">
        <v>11527</v>
      </c>
      <c r="I68" s="6" t="s">
        <v>6617</v>
      </c>
      <c r="J68" s="6" t="s">
        <v>15208</v>
      </c>
    </row>
    <row r="69" spans="4:10" x14ac:dyDescent="0.2">
      <c r="D69" s="5" t="s">
        <v>1492</v>
      </c>
      <c r="E69" s="5" t="s">
        <v>12135</v>
      </c>
      <c r="F69" s="5" t="s">
        <v>18775</v>
      </c>
      <c r="G69" s="6" t="s">
        <v>1492</v>
      </c>
      <c r="H69" s="6" t="s">
        <v>11527</v>
      </c>
      <c r="I69" s="6" t="s">
        <v>6489</v>
      </c>
      <c r="J69" s="6" t="s">
        <v>14210</v>
      </c>
    </row>
    <row r="70" spans="4:10" x14ac:dyDescent="0.2">
      <c r="D70" s="5" t="s">
        <v>18355</v>
      </c>
      <c r="E70" s="5" t="s">
        <v>15161</v>
      </c>
      <c r="F70" s="5" t="s">
        <v>15161</v>
      </c>
      <c r="G70" s="6" t="s">
        <v>1492</v>
      </c>
      <c r="H70" s="6" t="s">
        <v>11527</v>
      </c>
      <c r="I70" s="6" t="s">
        <v>6489</v>
      </c>
      <c r="J70" s="6" t="s">
        <v>14276</v>
      </c>
    </row>
    <row r="71" spans="4:10" x14ac:dyDescent="0.2">
      <c r="D71" s="5" t="s">
        <v>18355</v>
      </c>
      <c r="E71" s="5" t="s">
        <v>15161</v>
      </c>
      <c r="F71" s="5" t="s">
        <v>7941</v>
      </c>
      <c r="G71" s="6" t="s">
        <v>1492</v>
      </c>
      <c r="H71" s="6" t="s">
        <v>11527</v>
      </c>
      <c r="I71" s="6" t="s">
        <v>6489</v>
      </c>
      <c r="J71" s="6" t="s">
        <v>6067</v>
      </c>
    </row>
    <row r="72" spans="4:10" x14ac:dyDescent="0.2">
      <c r="D72" s="5" t="s">
        <v>18355</v>
      </c>
      <c r="E72" s="5" t="s">
        <v>15161</v>
      </c>
      <c r="F72" s="5" t="s">
        <v>16186</v>
      </c>
      <c r="G72" s="6" t="s">
        <v>1492</v>
      </c>
      <c r="H72" s="6" t="s">
        <v>11527</v>
      </c>
      <c r="I72" s="6" t="s">
        <v>6489</v>
      </c>
      <c r="J72" s="6" t="s">
        <v>6489</v>
      </c>
    </row>
    <row r="73" spans="4:10" ht="22.5" x14ac:dyDescent="0.2">
      <c r="D73" s="5" t="s">
        <v>18355</v>
      </c>
      <c r="E73" s="5" t="s">
        <v>15161</v>
      </c>
      <c r="F73" s="5" t="s">
        <v>17637</v>
      </c>
      <c r="G73" s="6" t="s">
        <v>1492</v>
      </c>
      <c r="H73" s="6" t="s">
        <v>11527</v>
      </c>
      <c r="I73" s="6" t="s">
        <v>1268</v>
      </c>
      <c r="J73" s="6" t="s">
        <v>17133</v>
      </c>
    </row>
    <row r="74" spans="4:10" ht="22.5" x14ac:dyDescent="0.2">
      <c r="D74" s="5" t="s">
        <v>18355</v>
      </c>
      <c r="E74" s="5" t="s">
        <v>15161</v>
      </c>
      <c r="F74" s="5" t="s">
        <v>15625</v>
      </c>
      <c r="G74" s="6" t="s">
        <v>1492</v>
      </c>
      <c r="H74" s="6" t="s">
        <v>11527</v>
      </c>
      <c r="I74" s="6" t="s">
        <v>1268</v>
      </c>
      <c r="J74" s="6" t="s">
        <v>13251</v>
      </c>
    </row>
    <row r="75" spans="4:10" ht="22.5" x14ac:dyDescent="0.2">
      <c r="D75" s="5" t="s">
        <v>18355</v>
      </c>
      <c r="E75" s="5" t="s">
        <v>15161</v>
      </c>
      <c r="F75" s="5" t="s">
        <v>12499</v>
      </c>
      <c r="G75" s="6" t="s">
        <v>1492</v>
      </c>
      <c r="H75" s="6" t="s">
        <v>11527</v>
      </c>
      <c r="I75" s="6" t="s">
        <v>1268</v>
      </c>
      <c r="J75" s="6" t="s">
        <v>9787</v>
      </c>
    </row>
    <row r="76" spans="4:10" ht="22.5" x14ac:dyDescent="0.2">
      <c r="D76" s="5" t="s">
        <v>18355</v>
      </c>
      <c r="E76" s="5" t="s">
        <v>15161</v>
      </c>
      <c r="F76" s="5" t="s">
        <v>457</v>
      </c>
      <c r="G76" s="6" t="s">
        <v>1492</v>
      </c>
      <c r="H76" s="6" t="s">
        <v>11527</v>
      </c>
      <c r="I76" s="6" t="s">
        <v>1268</v>
      </c>
      <c r="J76" s="6" t="s">
        <v>1268</v>
      </c>
    </row>
    <row r="77" spans="4:10" ht="22.5" x14ac:dyDescent="0.2">
      <c r="D77" s="5" t="s">
        <v>18355</v>
      </c>
      <c r="E77" s="5" t="s">
        <v>15161</v>
      </c>
      <c r="F77" s="5" t="s">
        <v>18274</v>
      </c>
      <c r="G77" s="6" t="s">
        <v>1709</v>
      </c>
      <c r="H77" s="6" t="s">
        <v>17757</v>
      </c>
      <c r="I77" s="6" t="s">
        <v>46</v>
      </c>
      <c r="J77" s="6" t="s">
        <v>46</v>
      </c>
    </row>
    <row r="78" spans="4:10" ht="22.5" x14ac:dyDescent="0.2">
      <c r="D78" s="5" t="s">
        <v>18355</v>
      </c>
      <c r="E78" s="5" t="s">
        <v>5156</v>
      </c>
      <c r="F78" s="5" t="s">
        <v>9103</v>
      </c>
      <c r="G78" s="6" t="s">
        <v>1709</v>
      </c>
      <c r="H78" s="6" t="s">
        <v>17757</v>
      </c>
      <c r="I78" s="6" t="s">
        <v>13271</v>
      </c>
      <c r="J78" s="6" t="s">
        <v>13271</v>
      </c>
    </row>
    <row r="79" spans="4:10" ht="22.5" x14ac:dyDescent="0.2">
      <c r="D79" s="5" t="s">
        <v>18355</v>
      </c>
      <c r="E79" s="5" t="s">
        <v>5156</v>
      </c>
      <c r="F79" s="5" t="s">
        <v>15524</v>
      </c>
      <c r="G79" s="6" t="s">
        <v>1709</v>
      </c>
      <c r="H79" s="6" t="s">
        <v>17757</v>
      </c>
      <c r="I79" s="6" t="s">
        <v>13271</v>
      </c>
      <c r="J79" s="6" t="s">
        <v>13371</v>
      </c>
    </row>
    <row r="80" spans="4:10" ht="22.5" x14ac:dyDescent="0.2">
      <c r="D80" s="5" t="s">
        <v>18355</v>
      </c>
      <c r="E80" s="5" t="s">
        <v>2170</v>
      </c>
      <c r="F80" s="5" t="s">
        <v>2170</v>
      </c>
      <c r="G80" s="6" t="s">
        <v>1709</v>
      </c>
      <c r="H80" s="6" t="s">
        <v>17757</v>
      </c>
      <c r="I80" s="6" t="s">
        <v>13271</v>
      </c>
      <c r="J80" s="6" t="s">
        <v>11513</v>
      </c>
    </row>
    <row r="81" spans="4:10" ht="22.5" x14ac:dyDescent="0.2">
      <c r="D81" s="5" t="s">
        <v>18355</v>
      </c>
      <c r="E81" s="5" t="s">
        <v>2170</v>
      </c>
      <c r="F81" s="5" t="s">
        <v>9565</v>
      </c>
      <c r="G81" s="6" t="s">
        <v>1709</v>
      </c>
      <c r="H81" s="6" t="s">
        <v>17757</v>
      </c>
      <c r="I81" s="6" t="s">
        <v>13271</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6674</v>
      </c>
      <c r="F83" s="5" t="s">
        <v>51</v>
      </c>
      <c r="G83" s="6" t="s">
        <v>1709</v>
      </c>
      <c r="H83" s="6" t="s">
        <v>17757</v>
      </c>
      <c r="I83" s="6" t="s">
        <v>4882</v>
      </c>
      <c r="J83" s="6" t="s">
        <v>3916</v>
      </c>
    </row>
    <row r="84" spans="4:10" x14ac:dyDescent="0.2">
      <c r="D84" s="5" t="s">
        <v>18355</v>
      </c>
      <c r="E84" s="5" t="s">
        <v>6674</v>
      </c>
      <c r="F84" s="5" t="s">
        <v>2410</v>
      </c>
      <c r="G84" s="6" t="s">
        <v>1709</v>
      </c>
      <c r="H84" s="6" t="s">
        <v>17757</v>
      </c>
      <c r="I84" s="6" t="s">
        <v>4882</v>
      </c>
      <c r="J84" s="6" t="s">
        <v>1684</v>
      </c>
    </row>
    <row r="85" spans="4:10" x14ac:dyDescent="0.2">
      <c r="D85" s="5" t="s">
        <v>18355</v>
      </c>
      <c r="E85" s="5" t="s">
        <v>6674</v>
      </c>
      <c r="F85" s="5" t="s">
        <v>9654</v>
      </c>
      <c r="G85" s="6" t="s">
        <v>1709</v>
      </c>
      <c r="H85" s="6" t="s">
        <v>17757</v>
      </c>
      <c r="I85" s="6" t="s">
        <v>4882</v>
      </c>
      <c r="J85" s="6" t="s">
        <v>5558</v>
      </c>
    </row>
    <row r="86" spans="4:10" x14ac:dyDescent="0.2">
      <c r="D86" s="5" t="s">
        <v>18355</v>
      </c>
      <c r="E86" s="5" t="s">
        <v>6674</v>
      </c>
      <c r="F86" s="5" t="s">
        <v>12892</v>
      </c>
      <c r="G86" s="6" t="s">
        <v>1709</v>
      </c>
      <c r="H86" s="6" t="s">
        <v>17757</v>
      </c>
      <c r="I86" s="6" t="s">
        <v>4882</v>
      </c>
      <c r="J86" s="6" t="s">
        <v>4685</v>
      </c>
    </row>
    <row r="87" spans="4:10" x14ac:dyDescent="0.2">
      <c r="D87" s="5" t="s">
        <v>18355</v>
      </c>
      <c r="E87" s="5" t="s">
        <v>6674</v>
      </c>
      <c r="F87" s="5" t="s">
        <v>868</v>
      </c>
      <c r="G87" s="6" t="s">
        <v>1709</v>
      </c>
      <c r="H87" s="6" t="s">
        <v>17757</v>
      </c>
      <c r="I87" s="6" t="s">
        <v>4882</v>
      </c>
      <c r="J87" s="6" t="s">
        <v>10750</v>
      </c>
    </row>
    <row r="88" spans="4:10" x14ac:dyDescent="0.2">
      <c r="D88" s="5" t="s">
        <v>18355</v>
      </c>
      <c r="E88" s="5" t="s">
        <v>6674</v>
      </c>
      <c r="F88" s="5" t="s">
        <v>14656</v>
      </c>
      <c r="G88" s="6" t="s">
        <v>1709</v>
      </c>
      <c r="H88" s="6" t="s">
        <v>17757</v>
      </c>
      <c r="I88" s="6" t="s">
        <v>4882</v>
      </c>
      <c r="J88" s="6" t="s">
        <v>18323</v>
      </c>
    </row>
    <row r="89" spans="4:10" x14ac:dyDescent="0.2">
      <c r="D89" s="5" t="s">
        <v>18355</v>
      </c>
      <c r="E89" s="5" t="s">
        <v>6674</v>
      </c>
      <c r="F89" s="5" t="s">
        <v>12423</v>
      </c>
      <c r="G89" s="6" t="s">
        <v>1709</v>
      </c>
      <c r="H89" s="6" t="s">
        <v>17757</v>
      </c>
      <c r="I89" s="6" t="s">
        <v>4882</v>
      </c>
      <c r="J89" s="6" t="s">
        <v>4882</v>
      </c>
    </row>
    <row r="90" spans="4:10" x14ac:dyDescent="0.2">
      <c r="D90" s="5" t="s">
        <v>18355</v>
      </c>
      <c r="E90" s="5" t="s">
        <v>6674</v>
      </c>
      <c r="F90" s="5" t="s">
        <v>11181</v>
      </c>
      <c r="G90" s="6" t="s">
        <v>1709</v>
      </c>
      <c r="H90" s="6" t="s">
        <v>17757</v>
      </c>
      <c r="I90" s="6" t="s">
        <v>4882</v>
      </c>
      <c r="J90" s="6" t="s">
        <v>6600</v>
      </c>
    </row>
    <row r="91" spans="4:10" x14ac:dyDescent="0.2">
      <c r="D91" s="5" t="s">
        <v>18355</v>
      </c>
      <c r="E91" s="5" t="s">
        <v>6674</v>
      </c>
      <c r="F91" s="5" t="s">
        <v>8009</v>
      </c>
      <c r="G91" s="6" t="s">
        <v>1709</v>
      </c>
      <c r="H91" s="6" t="s">
        <v>17757</v>
      </c>
      <c r="I91" s="6" t="s">
        <v>4882</v>
      </c>
      <c r="J91" s="6" t="s">
        <v>10712</v>
      </c>
    </row>
    <row r="92" spans="4:10" x14ac:dyDescent="0.2">
      <c r="D92" s="5" t="s">
        <v>18355</v>
      </c>
      <c r="E92" s="5" t="s">
        <v>6674</v>
      </c>
      <c r="F92" s="5" t="s">
        <v>2227</v>
      </c>
      <c r="G92" s="6" t="s">
        <v>1709</v>
      </c>
      <c r="H92" s="6" t="s">
        <v>12632</v>
      </c>
      <c r="I92" s="6" t="s">
        <v>18403</v>
      </c>
      <c r="J92" s="6" t="s">
        <v>18403</v>
      </c>
    </row>
    <row r="93" spans="4:10" x14ac:dyDescent="0.2">
      <c r="D93" s="5" t="s">
        <v>5958</v>
      </c>
      <c r="E93" s="5" t="s">
        <v>2698</v>
      </c>
      <c r="F93" s="5" t="s">
        <v>11268</v>
      </c>
      <c r="G93" s="6" t="s">
        <v>1709</v>
      </c>
      <c r="H93" s="6" t="s">
        <v>12632</v>
      </c>
      <c r="I93" s="6" t="s">
        <v>18403</v>
      </c>
      <c r="J93" s="6" t="s">
        <v>17166</v>
      </c>
    </row>
    <row r="94" spans="4:10" x14ac:dyDescent="0.2">
      <c r="D94" s="5" t="s">
        <v>5958</v>
      </c>
      <c r="E94" s="5" t="s">
        <v>2698</v>
      </c>
      <c r="F94" s="5" t="s">
        <v>7100</v>
      </c>
      <c r="G94" s="6" t="s">
        <v>1709</v>
      </c>
      <c r="H94" s="6" t="s">
        <v>12632</v>
      </c>
      <c r="I94" s="6" t="s">
        <v>549</v>
      </c>
      <c r="J94" s="6" t="s">
        <v>549</v>
      </c>
    </row>
    <row r="95" spans="4:10" x14ac:dyDescent="0.2">
      <c r="D95" s="5" t="s">
        <v>5958</v>
      </c>
      <c r="E95" s="5" t="s">
        <v>2698</v>
      </c>
      <c r="F95" s="5" t="s">
        <v>15449</v>
      </c>
      <c r="G95" s="6" t="s">
        <v>1709</v>
      </c>
      <c r="H95" s="6" t="s">
        <v>12632</v>
      </c>
      <c r="I95" s="6" t="s">
        <v>18116</v>
      </c>
      <c r="J95" s="6" t="s">
        <v>18116</v>
      </c>
    </row>
    <row r="96" spans="4:10" x14ac:dyDescent="0.2">
      <c r="D96" s="5" t="s">
        <v>5958</v>
      </c>
      <c r="E96" s="5" t="s">
        <v>2698</v>
      </c>
      <c r="F96" s="5" t="s">
        <v>4288</v>
      </c>
      <c r="G96" s="6" t="s">
        <v>1709</v>
      </c>
      <c r="H96" s="6" t="s">
        <v>12632</v>
      </c>
      <c r="I96" s="6" t="s">
        <v>1018</v>
      </c>
      <c r="J96" s="6" t="s">
        <v>1018</v>
      </c>
    </row>
    <row r="97" spans="4:10" x14ac:dyDescent="0.2">
      <c r="D97" s="5" t="s">
        <v>5958</v>
      </c>
      <c r="E97" s="5" t="s">
        <v>2698</v>
      </c>
      <c r="F97" s="5" t="s">
        <v>12929</v>
      </c>
      <c r="G97" s="6" t="s">
        <v>1709</v>
      </c>
      <c r="H97" s="6" t="s">
        <v>12632</v>
      </c>
      <c r="I97" s="6" t="s">
        <v>1018</v>
      </c>
      <c r="J97" s="6" t="s">
        <v>12252</v>
      </c>
    </row>
    <row r="98" spans="4:10" x14ac:dyDescent="0.2">
      <c r="D98" s="5" t="s">
        <v>5958</v>
      </c>
      <c r="E98" s="5" t="s">
        <v>2698</v>
      </c>
      <c r="F98" s="5" t="s">
        <v>4564</v>
      </c>
      <c r="G98" s="6" t="s">
        <v>1709</v>
      </c>
      <c r="H98" s="6" t="s">
        <v>12632</v>
      </c>
      <c r="I98" s="6" t="s">
        <v>4048</v>
      </c>
      <c r="J98" s="6" t="s">
        <v>9413</v>
      </c>
    </row>
    <row r="99" spans="4:10" ht="22.5" x14ac:dyDescent="0.2">
      <c r="D99" s="5" t="s">
        <v>5958</v>
      </c>
      <c r="E99" s="5" t="s">
        <v>2698</v>
      </c>
      <c r="F99" s="5" t="s">
        <v>1400</v>
      </c>
      <c r="G99" s="6" t="s">
        <v>1709</v>
      </c>
      <c r="H99" s="6" t="s">
        <v>12632</v>
      </c>
      <c r="I99" s="6" t="s">
        <v>4048</v>
      </c>
      <c r="J99" s="6" t="s">
        <v>9986</v>
      </c>
    </row>
    <row r="100" spans="4:10" x14ac:dyDescent="0.2">
      <c r="D100" s="5" t="s">
        <v>5958</v>
      </c>
      <c r="E100" s="5" t="s">
        <v>2698</v>
      </c>
      <c r="F100" s="5" t="s">
        <v>10381</v>
      </c>
      <c r="G100" s="6" t="s">
        <v>1709</v>
      </c>
      <c r="H100" s="6" t="s">
        <v>12632</v>
      </c>
      <c r="I100" s="6" t="s">
        <v>4048</v>
      </c>
      <c r="J100" s="6" t="s">
        <v>12503</v>
      </c>
    </row>
    <row r="101" spans="4:10" x14ac:dyDescent="0.2">
      <c r="D101" s="5" t="s">
        <v>5958</v>
      </c>
      <c r="E101" s="5" t="s">
        <v>2698</v>
      </c>
      <c r="F101" s="5" t="s">
        <v>10075</v>
      </c>
      <c r="G101" s="6" t="s">
        <v>1709</v>
      </c>
      <c r="H101" s="6" t="s">
        <v>12632</v>
      </c>
      <c r="I101" s="6" t="s">
        <v>4048</v>
      </c>
      <c r="J101" s="6" t="s">
        <v>4048</v>
      </c>
    </row>
    <row r="102" spans="4:10" ht="22.5" x14ac:dyDescent="0.2">
      <c r="D102" s="5" t="s">
        <v>5958</v>
      </c>
      <c r="E102" s="5" t="s">
        <v>2698</v>
      </c>
      <c r="F102" s="5" t="s">
        <v>11010</v>
      </c>
      <c r="G102" s="6" t="s">
        <v>1709</v>
      </c>
      <c r="H102" s="6" t="s">
        <v>12632</v>
      </c>
      <c r="I102" s="6" t="s">
        <v>17503</v>
      </c>
      <c r="J102" s="6" t="s">
        <v>5829</v>
      </c>
    </row>
    <row r="103" spans="4:10" ht="22.5" x14ac:dyDescent="0.2">
      <c r="D103" s="5" t="s">
        <v>5958</v>
      </c>
      <c r="E103" s="5" t="s">
        <v>2698</v>
      </c>
      <c r="F103" s="5" t="s">
        <v>5543</v>
      </c>
      <c r="G103" s="6" t="s">
        <v>1709</v>
      </c>
      <c r="H103" s="6" t="s">
        <v>12632</v>
      </c>
      <c r="I103" s="6" t="s">
        <v>17503</v>
      </c>
      <c r="J103" s="6" t="s">
        <v>17503</v>
      </c>
    </row>
    <row r="104" spans="4:10" ht="22.5" x14ac:dyDescent="0.2">
      <c r="D104" s="5" t="s">
        <v>5958</v>
      </c>
      <c r="E104" s="5" t="s">
        <v>5615</v>
      </c>
      <c r="F104" s="5" t="s">
        <v>12133</v>
      </c>
      <c r="G104" s="6" t="s">
        <v>1709</v>
      </c>
      <c r="H104" s="6" t="s">
        <v>12632</v>
      </c>
      <c r="I104" s="6" t="s">
        <v>17503</v>
      </c>
      <c r="J104" s="6" t="s">
        <v>16578</v>
      </c>
    </row>
    <row r="105" spans="4:10" x14ac:dyDescent="0.2">
      <c r="D105" s="5" t="s">
        <v>5958</v>
      </c>
      <c r="E105" s="5" t="s">
        <v>5615</v>
      </c>
      <c r="F105" s="5" t="s">
        <v>14257</v>
      </c>
      <c r="G105" s="6" t="s">
        <v>1709</v>
      </c>
      <c r="H105" s="6" t="s">
        <v>12632</v>
      </c>
      <c r="I105" s="6" t="s">
        <v>2292</v>
      </c>
      <c r="J105" s="6" t="s">
        <v>4423</v>
      </c>
    </row>
    <row r="106" spans="4:10" x14ac:dyDescent="0.2">
      <c r="D106" s="5" t="s">
        <v>5958</v>
      </c>
      <c r="E106" s="5" t="s">
        <v>5615</v>
      </c>
      <c r="F106" s="5" t="s">
        <v>7320</v>
      </c>
      <c r="G106" s="6" t="s">
        <v>1709</v>
      </c>
      <c r="H106" s="6" t="s">
        <v>12632</v>
      </c>
      <c r="I106" s="6" t="s">
        <v>2292</v>
      </c>
      <c r="J106" s="6" t="s">
        <v>5327</v>
      </c>
    </row>
    <row r="107" spans="4:10" x14ac:dyDescent="0.2">
      <c r="D107" s="5" t="s">
        <v>5958</v>
      </c>
      <c r="E107" s="5" t="s">
        <v>5615</v>
      </c>
      <c r="F107" s="5" t="s">
        <v>5657</v>
      </c>
      <c r="G107" s="6" t="s">
        <v>1709</v>
      </c>
      <c r="H107" s="6" t="s">
        <v>12632</v>
      </c>
      <c r="I107" s="6" t="s">
        <v>2292</v>
      </c>
      <c r="J107" s="6" t="s">
        <v>2292</v>
      </c>
    </row>
    <row r="108" spans="4:10" x14ac:dyDescent="0.2">
      <c r="D108" s="5" t="s">
        <v>5958</v>
      </c>
      <c r="E108" s="5" t="s">
        <v>5615</v>
      </c>
      <c r="F108" s="5" t="s">
        <v>13098</v>
      </c>
      <c r="G108" s="6" t="s">
        <v>1709</v>
      </c>
      <c r="H108" s="6" t="s">
        <v>12632</v>
      </c>
      <c r="I108" s="6" t="s">
        <v>7246</v>
      </c>
      <c r="J108" s="6" t="s">
        <v>11376</v>
      </c>
    </row>
    <row r="109" spans="4:10" x14ac:dyDescent="0.2">
      <c r="D109" s="5" t="s">
        <v>5958</v>
      </c>
      <c r="E109" s="5" t="s">
        <v>18823</v>
      </c>
      <c r="F109" s="5" t="s">
        <v>18823</v>
      </c>
      <c r="G109" s="6" t="s">
        <v>1709</v>
      </c>
      <c r="H109" s="6" t="s">
        <v>12632</v>
      </c>
      <c r="I109" s="6" t="s">
        <v>7246</v>
      </c>
      <c r="J109" s="6" t="s">
        <v>6867</v>
      </c>
    </row>
    <row r="110" spans="4:10" x14ac:dyDescent="0.2">
      <c r="D110" s="5" t="s">
        <v>5958</v>
      </c>
      <c r="E110" s="5" t="s">
        <v>18823</v>
      </c>
      <c r="F110" s="5" t="s">
        <v>10496</v>
      </c>
      <c r="G110" s="6" t="s">
        <v>1709</v>
      </c>
      <c r="H110" s="6" t="s">
        <v>12632</v>
      </c>
      <c r="I110" s="6" t="s">
        <v>7246</v>
      </c>
      <c r="J110" s="6" t="s">
        <v>9773</v>
      </c>
    </row>
    <row r="111" spans="4:10" x14ac:dyDescent="0.2">
      <c r="D111" s="5" t="s">
        <v>5958</v>
      </c>
      <c r="E111" s="5" t="s">
        <v>12706</v>
      </c>
      <c r="F111" s="5" t="s">
        <v>5606</v>
      </c>
      <c r="G111" s="6" t="s">
        <v>1709</v>
      </c>
      <c r="H111" s="6" t="s">
        <v>12632</v>
      </c>
      <c r="I111" s="6" t="s">
        <v>7246</v>
      </c>
      <c r="J111" s="6" t="s">
        <v>7246</v>
      </c>
    </row>
    <row r="112" spans="4:10" x14ac:dyDescent="0.2">
      <c r="D112" s="5" t="s">
        <v>5958</v>
      </c>
      <c r="E112" s="5" t="s">
        <v>12706</v>
      </c>
      <c r="F112" s="5" t="s">
        <v>11025</v>
      </c>
      <c r="G112" s="6" t="s">
        <v>1709</v>
      </c>
      <c r="H112" s="6" t="s">
        <v>12632</v>
      </c>
      <c r="I112" s="6" t="s">
        <v>1623</v>
      </c>
      <c r="J112" s="6" t="s">
        <v>1623</v>
      </c>
    </row>
    <row r="113" spans="4:10" x14ac:dyDescent="0.2">
      <c r="D113" s="5" t="s">
        <v>5958</v>
      </c>
      <c r="E113" s="5" t="s">
        <v>12706</v>
      </c>
      <c r="F113" s="5" t="s">
        <v>10765</v>
      </c>
      <c r="G113" s="6" t="s">
        <v>1709</v>
      </c>
      <c r="H113" s="6" t="s">
        <v>8808</v>
      </c>
      <c r="I113" s="6" t="s">
        <v>1675</v>
      </c>
      <c r="J113" s="6" t="s">
        <v>194</v>
      </c>
    </row>
    <row r="114" spans="4:10" x14ac:dyDescent="0.2">
      <c r="D114" s="5" t="s">
        <v>5958</v>
      </c>
      <c r="E114" s="5" t="s">
        <v>12706</v>
      </c>
      <c r="F114" s="5" t="s">
        <v>14794</v>
      </c>
      <c r="G114" s="6" t="s">
        <v>1709</v>
      </c>
      <c r="H114" s="6" t="s">
        <v>8808</v>
      </c>
      <c r="I114" s="6" t="s">
        <v>1675</v>
      </c>
      <c r="J114" s="6" t="s">
        <v>1675</v>
      </c>
    </row>
    <row r="115" spans="4:10" x14ac:dyDescent="0.2">
      <c r="D115" s="5" t="s">
        <v>5958</v>
      </c>
      <c r="E115" s="5" t="s">
        <v>12706</v>
      </c>
      <c r="F115" s="5" t="s">
        <v>11957</v>
      </c>
      <c r="G115" s="6" t="s">
        <v>1709</v>
      </c>
      <c r="H115" s="6" t="s">
        <v>8808</v>
      </c>
      <c r="I115" s="6" t="s">
        <v>1675</v>
      </c>
      <c r="J115" s="6" t="s">
        <v>18276</v>
      </c>
    </row>
    <row r="116" spans="4:10" x14ac:dyDescent="0.2">
      <c r="D116" s="5" t="s">
        <v>5958</v>
      </c>
      <c r="E116" s="5" t="s">
        <v>12706</v>
      </c>
      <c r="F116" s="5" t="s">
        <v>8767</v>
      </c>
      <c r="G116" s="6" t="s">
        <v>1709</v>
      </c>
      <c r="H116" s="6" t="s">
        <v>8808</v>
      </c>
      <c r="I116" s="6" t="s">
        <v>9129</v>
      </c>
      <c r="J116" s="6" t="s">
        <v>8003</v>
      </c>
    </row>
    <row r="117" spans="4:10" x14ac:dyDescent="0.2">
      <c r="D117" s="5" t="s">
        <v>12508</v>
      </c>
      <c r="E117" s="5" t="s">
        <v>3429</v>
      </c>
      <c r="F117" s="5" t="s">
        <v>15182</v>
      </c>
      <c r="G117" s="6" t="s">
        <v>1709</v>
      </c>
      <c r="H117" s="6" t="s">
        <v>8808</v>
      </c>
      <c r="I117" s="6" t="s">
        <v>9129</v>
      </c>
      <c r="J117" s="6" t="s">
        <v>9129</v>
      </c>
    </row>
    <row r="118" spans="4:10" x14ac:dyDescent="0.2">
      <c r="D118" s="5" t="s">
        <v>12508</v>
      </c>
      <c r="E118" s="5" t="s">
        <v>3429</v>
      </c>
      <c r="F118" s="5" t="s">
        <v>14588</v>
      </c>
      <c r="G118" s="6" t="s">
        <v>1709</v>
      </c>
      <c r="H118" s="6" t="s">
        <v>8808</v>
      </c>
      <c r="I118" s="6" t="s">
        <v>15235</v>
      </c>
      <c r="J118" s="6" t="s">
        <v>12814</v>
      </c>
    </row>
    <row r="119" spans="4:10" x14ac:dyDescent="0.2">
      <c r="D119" s="5" t="s">
        <v>12508</v>
      </c>
      <c r="E119" s="5" t="s">
        <v>3429</v>
      </c>
      <c r="F119" s="5" t="s">
        <v>14151</v>
      </c>
      <c r="G119" s="6" t="s">
        <v>1709</v>
      </c>
      <c r="H119" s="6" t="s">
        <v>8808</v>
      </c>
      <c r="I119" s="6" t="s">
        <v>15235</v>
      </c>
      <c r="J119" s="6" t="s">
        <v>2410</v>
      </c>
    </row>
    <row r="120" spans="4:10" x14ac:dyDescent="0.2">
      <c r="D120" s="5" t="s">
        <v>12508</v>
      </c>
      <c r="E120" s="5" t="s">
        <v>3429</v>
      </c>
      <c r="F120" s="5" t="s">
        <v>10321</v>
      </c>
      <c r="G120" s="6" t="s">
        <v>1709</v>
      </c>
      <c r="H120" s="6" t="s">
        <v>8808</v>
      </c>
      <c r="I120" s="6" t="s">
        <v>15235</v>
      </c>
      <c r="J120" s="6" t="s">
        <v>15235</v>
      </c>
    </row>
    <row r="121" spans="4:10" x14ac:dyDescent="0.2">
      <c r="D121" s="5" t="s">
        <v>12508</v>
      </c>
      <c r="E121" s="5" t="s">
        <v>3429</v>
      </c>
      <c r="F121" s="5" t="s">
        <v>18263</v>
      </c>
      <c r="G121" s="6" t="s">
        <v>1709</v>
      </c>
      <c r="H121" s="6" t="s">
        <v>8808</v>
      </c>
      <c r="I121" s="6" t="s">
        <v>4315</v>
      </c>
      <c r="J121" s="6" t="s">
        <v>4315</v>
      </c>
    </row>
    <row r="122" spans="4:10" ht="22.5" x14ac:dyDescent="0.2">
      <c r="D122" s="5" t="s">
        <v>12508</v>
      </c>
      <c r="E122" s="5" t="s">
        <v>3429</v>
      </c>
      <c r="F122" s="5" t="s">
        <v>13828</v>
      </c>
      <c r="G122" s="6" t="s">
        <v>1709</v>
      </c>
      <c r="H122" s="6" t="s">
        <v>8808</v>
      </c>
      <c r="I122" s="6" t="s">
        <v>13557</v>
      </c>
      <c r="J122" s="6" t="s">
        <v>12606</v>
      </c>
    </row>
    <row r="123" spans="4:10" ht="22.5" x14ac:dyDescent="0.2">
      <c r="D123" s="5" t="s">
        <v>12508</v>
      </c>
      <c r="E123" s="5" t="s">
        <v>2459</v>
      </c>
      <c r="F123" s="5" t="s">
        <v>8752</v>
      </c>
      <c r="G123" s="6" t="s">
        <v>1709</v>
      </c>
      <c r="H123" s="6" t="s">
        <v>8808</v>
      </c>
      <c r="I123" s="6" t="s">
        <v>13557</v>
      </c>
      <c r="J123" s="6" t="s">
        <v>13680</v>
      </c>
    </row>
    <row r="124" spans="4:10" ht="22.5" x14ac:dyDescent="0.2">
      <c r="D124" s="5" t="s">
        <v>12508</v>
      </c>
      <c r="E124" s="5" t="s">
        <v>2459</v>
      </c>
      <c r="F124" s="5" t="s">
        <v>14612</v>
      </c>
      <c r="G124" s="6" t="s">
        <v>1709</v>
      </c>
      <c r="H124" s="6" t="s">
        <v>8808</v>
      </c>
      <c r="I124" s="6" t="s">
        <v>13557</v>
      </c>
      <c r="J124" s="6" t="s">
        <v>18591</v>
      </c>
    </row>
    <row r="125" spans="4:10" ht="22.5" x14ac:dyDescent="0.2">
      <c r="D125" s="5" t="s">
        <v>12508</v>
      </c>
      <c r="E125" s="5" t="s">
        <v>2459</v>
      </c>
      <c r="F125" s="5" t="s">
        <v>3654</v>
      </c>
      <c r="G125" s="6" t="s">
        <v>1709</v>
      </c>
      <c r="H125" s="6" t="s">
        <v>8808</v>
      </c>
      <c r="I125" s="6" t="s">
        <v>13557</v>
      </c>
      <c r="J125" s="6" t="s">
        <v>13557</v>
      </c>
    </row>
    <row r="126" spans="4:10" ht="22.5" x14ac:dyDescent="0.2">
      <c r="D126" s="5" t="s">
        <v>12508</v>
      </c>
      <c r="E126" s="5" t="s">
        <v>2459</v>
      </c>
      <c r="F126" s="5" t="s">
        <v>5787</v>
      </c>
      <c r="G126" s="6" t="s">
        <v>1709</v>
      </c>
      <c r="H126" s="6" t="s">
        <v>8808</v>
      </c>
      <c r="I126" s="6" t="s">
        <v>3718</v>
      </c>
      <c r="J126" s="6" t="s">
        <v>9343</v>
      </c>
    </row>
    <row r="127" spans="4:10" ht="22.5" x14ac:dyDescent="0.2">
      <c r="D127" s="5" t="s">
        <v>12508</v>
      </c>
      <c r="E127" s="5" t="s">
        <v>2459</v>
      </c>
      <c r="F127" s="5" t="s">
        <v>10698</v>
      </c>
      <c r="G127" s="6" t="s">
        <v>1709</v>
      </c>
      <c r="H127" s="6" t="s">
        <v>8808</v>
      </c>
      <c r="I127" s="6" t="s">
        <v>3718</v>
      </c>
      <c r="J127" s="6" t="s">
        <v>13029</v>
      </c>
    </row>
    <row r="128" spans="4:10" ht="22.5" x14ac:dyDescent="0.2">
      <c r="D128" s="5" t="s">
        <v>12508</v>
      </c>
      <c r="E128" s="5" t="s">
        <v>2459</v>
      </c>
      <c r="F128" s="5" t="s">
        <v>15719</v>
      </c>
      <c r="G128" s="6" t="s">
        <v>1709</v>
      </c>
      <c r="H128" s="6" t="s">
        <v>8808</v>
      </c>
      <c r="I128" s="6" t="s">
        <v>3718</v>
      </c>
      <c r="J128" s="6" t="s">
        <v>11051</v>
      </c>
    </row>
    <row r="129" spans="4:10" ht="22.5" x14ac:dyDescent="0.2">
      <c r="D129" s="5" t="s">
        <v>17539</v>
      </c>
      <c r="E129" s="5" t="s">
        <v>7758</v>
      </c>
      <c r="F129" s="5" t="s">
        <v>7758</v>
      </c>
      <c r="G129" s="6" t="s">
        <v>1709</v>
      </c>
      <c r="H129" s="6" t="s">
        <v>8808</v>
      </c>
      <c r="I129" s="6" t="s">
        <v>3718</v>
      </c>
      <c r="J129" s="6" t="s">
        <v>6835</v>
      </c>
    </row>
    <row r="130" spans="4:10" ht="22.5" x14ac:dyDescent="0.2">
      <c r="D130" s="5" t="s">
        <v>17539</v>
      </c>
      <c r="E130" s="5" t="s">
        <v>7758</v>
      </c>
      <c r="F130" s="5" t="s">
        <v>3618</v>
      </c>
      <c r="G130" s="6" t="s">
        <v>1709</v>
      </c>
      <c r="H130" s="6" t="s">
        <v>8808</v>
      </c>
      <c r="I130" s="6" t="s">
        <v>3718</v>
      </c>
      <c r="J130" s="6" t="s">
        <v>18243</v>
      </c>
    </row>
    <row r="131" spans="4:10" ht="22.5" x14ac:dyDescent="0.2">
      <c r="D131" s="5" t="s">
        <v>17539</v>
      </c>
      <c r="E131" s="5" t="s">
        <v>7758</v>
      </c>
      <c r="F131" s="5" t="s">
        <v>2679</v>
      </c>
      <c r="G131" s="6" t="s">
        <v>1709</v>
      </c>
      <c r="H131" s="6" t="s">
        <v>8808</v>
      </c>
      <c r="I131" s="6" t="s">
        <v>3718</v>
      </c>
      <c r="J131" s="6" t="s">
        <v>3718</v>
      </c>
    </row>
    <row r="132" spans="4:10" x14ac:dyDescent="0.2">
      <c r="D132" s="5" t="s">
        <v>17539</v>
      </c>
      <c r="E132" s="5" t="s">
        <v>628</v>
      </c>
      <c r="F132" s="5" t="s">
        <v>12143</v>
      </c>
      <c r="G132" s="6" t="s">
        <v>1709</v>
      </c>
      <c r="H132" s="6" t="s">
        <v>8808</v>
      </c>
      <c r="I132" s="6" t="s">
        <v>14112</v>
      </c>
      <c r="J132" s="6" t="s">
        <v>14611</v>
      </c>
    </row>
    <row r="133" spans="4:10" x14ac:dyDescent="0.2">
      <c r="D133" s="5" t="s">
        <v>17539</v>
      </c>
      <c r="E133" s="5" t="s">
        <v>628</v>
      </c>
      <c r="F133" s="5" t="s">
        <v>3958</v>
      </c>
      <c r="G133" s="6" t="s">
        <v>1709</v>
      </c>
      <c r="H133" s="6" t="s">
        <v>8808</v>
      </c>
      <c r="I133" s="6" t="s">
        <v>14112</v>
      </c>
      <c r="J133" s="6" t="s">
        <v>14112</v>
      </c>
    </row>
    <row r="134" spans="4:10" ht="22.5" x14ac:dyDescent="0.2">
      <c r="D134" s="5" t="s">
        <v>17539</v>
      </c>
      <c r="E134" s="5" t="s">
        <v>10725</v>
      </c>
      <c r="F134" s="5" t="s">
        <v>18073</v>
      </c>
      <c r="G134" s="6" t="s">
        <v>1709</v>
      </c>
      <c r="H134" s="6" t="s">
        <v>8808</v>
      </c>
      <c r="I134" s="6" t="s">
        <v>2914</v>
      </c>
      <c r="J134" s="6" t="s">
        <v>2914</v>
      </c>
    </row>
    <row r="135" spans="4:10" x14ac:dyDescent="0.2">
      <c r="D135" s="5" t="s">
        <v>17539</v>
      </c>
      <c r="E135" s="5" t="s">
        <v>10725</v>
      </c>
      <c r="F135" s="5" t="s">
        <v>17680</v>
      </c>
      <c r="G135" s="6" t="s">
        <v>1709</v>
      </c>
      <c r="H135" s="6" t="s">
        <v>8808</v>
      </c>
      <c r="I135" s="6" t="s">
        <v>9058</v>
      </c>
      <c r="J135" s="6" t="s">
        <v>7714</v>
      </c>
    </row>
    <row r="136" spans="4:10" x14ac:dyDescent="0.2">
      <c r="D136" s="5" t="s">
        <v>16543</v>
      </c>
      <c r="E136" s="5" t="s">
        <v>9645</v>
      </c>
      <c r="F136" s="5" t="s">
        <v>9645</v>
      </c>
      <c r="G136" s="6" t="s">
        <v>1709</v>
      </c>
      <c r="H136" s="6" t="s">
        <v>8808</v>
      </c>
      <c r="I136" s="6" t="s">
        <v>9058</v>
      </c>
      <c r="J136" s="6" t="s">
        <v>11932</v>
      </c>
    </row>
    <row r="137" spans="4:10" x14ac:dyDescent="0.2">
      <c r="D137" s="5" t="s">
        <v>16543</v>
      </c>
      <c r="E137" s="5" t="s">
        <v>9645</v>
      </c>
      <c r="F137" s="5" t="s">
        <v>16998</v>
      </c>
      <c r="G137" s="6" t="s">
        <v>1709</v>
      </c>
      <c r="H137" s="6" t="s">
        <v>8808</v>
      </c>
      <c r="I137" s="6" t="s">
        <v>9058</v>
      </c>
      <c r="J137" s="6" t="s">
        <v>9058</v>
      </c>
    </row>
    <row r="138" spans="4:10" ht="22.5" x14ac:dyDescent="0.2">
      <c r="D138" s="5" t="s">
        <v>16543</v>
      </c>
      <c r="E138" s="5" t="s">
        <v>9645</v>
      </c>
      <c r="F138" s="5" t="s">
        <v>13248</v>
      </c>
      <c r="G138" s="6" t="s">
        <v>8094</v>
      </c>
      <c r="H138" s="6" t="s">
        <v>18173</v>
      </c>
      <c r="I138" s="6" t="s">
        <v>18784</v>
      </c>
      <c r="J138" s="6" t="s">
        <v>18784</v>
      </c>
    </row>
    <row r="139" spans="4:10" ht="22.5" x14ac:dyDescent="0.2">
      <c r="D139" s="5" t="s">
        <v>16543</v>
      </c>
      <c r="E139" s="5" t="s">
        <v>9645</v>
      </c>
      <c r="F139" s="5" t="s">
        <v>8847</v>
      </c>
      <c r="G139" s="6" t="s">
        <v>8094</v>
      </c>
      <c r="H139" s="6" t="s">
        <v>18173</v>
      </c>
      <c r="I139" s="6" t="s">
        <v>18784</v>
      </c>
      <c r="J139" s="6" t="s">
        <v>479</v>
      </c>
    </row>
    <row r="140" spans="4:10" ht="22.5" x14ac:dyDescent="0.2">
      <c r="D140" s="5" t="s">
        <v>16543</v>
      </c>
      <c r="E140" s="5" t="s">
        <v>9645</v>
      </c>
      <c r="F140" s="5" t="s">
        <v>11294</v>
      </c>
      <c r="G140" s="6" t="s">
        <v>8094</v>
      </c>
      <c r="H140" s="6" t="s">
        <v>18173</v>
      </c>
      <c r="I140" s="6" t="s">
        <v>18784</v>
      </c>
      <c r="J140" s="6" t="s">
        <v>12663</v>
      </c>
    </row>
    <row r="141" spans="4:10" ht="22.5" x14ac:dyDescent="0.2">
      <c r="D141" s="5" t="s">
        <v>16543</v>
      </c>
      <c r="E141" s="5" t="s">
        <v>9645</v>
      </c>
      <c r="F141" s="5" t="s">
        <v>17993</v>
      </c>
      <c r="G141" s="6" t="s">
        <v>8094</v>
      </c>
      <c r="H141" s="6" t="s">
        <v>18173</v>
      </c>
      <c r="I141" s="6" t="s">
        <v>5974</v>
      </c>
      <c r="J141" s="6" t="s">
        <v>17484</v>
      </c>
    </row>
    <row r="142" spans="4:10" ht="22.5" x14ac:dyDescent="0.2">
      <c r="D142" s="5" t="s">
        <v>16543</v>
      </c>
      <c r="E142" s="5" t="s">
        <v>16565</v>
      </c>
      <c r="F142" s="5" t="s">
        <v>3652</v>
      </c>
      <c r="G142" s="6" t="s">
        <v>8094</v>
      </c>
      <c r="H142" s="6" t="s">
        <v>18173</v>
      </c>
      <c r="I142" s="6" t="s">
        <v>5974</v>
      </c>
      <c r="J142" s="6" t="s">
        <v>5974</v>
      </c>
    </row>
    <row r="143" spans="4:10" ht="22.5" x14ac:dyDescent="0.2">
      <c r="D143" s="5" t="s">
        <v>16543</v>
      </c>
      <c r="E143" s="5" t="s">
        <v>16565</v>
      </c>
      <c r="F143" s="5" t="s">
        <v>18035</v>
      </c>
      <c r="G143" s="6" t="s">
        <v>8094</v>
      </c>
      <c r="H143" s="6" t="s">
        <v>18173</v>
      </c>
      <c r="I143" s="6" t="s">
        <v>5974</v>
      </c>
      <c r="J143" s="6" t="s">
        <v>2917</v>
      </c>
    </row>
    <row r="144" spans="4:10" ht="22.5" x14ac:dyDescent="0.2">
      <c r="D144" s="5" t="s">
        <v>16543</v>
      </c>
      <c r="E144" s="5" t="s">
        <v>16565</v>
      </c>
      <c r="F144" s="5" t="s">
        <v>3227</v>
      </c>
      <c r="G144" s="6" t="s">
        <v>8094</v>
      </c>
      <c r="H144" s="6" t="s">
        <v>18173</v>
      </c>
      <c r="I144" s="6" t="s">
        <v>18434</v>
      </c>
      <c r="J144" s="6" t="s">
        <v>18434</v>
      </c>
    </row>
    <row r="145" spans="4:10" ht="22.5" x14ac:dyDescent="0.2">
      <c r="D145" s="5" t="s">
        <v>16543</v>
      </c>
      <c r="E145" s="5" t="s">
        <v>8705</v>
      </c>
      <c r="F145" s="5" t="s">
        <v>8705</v>
      </c>
      <c r="G145" s="6" t="s">
        <v>8094</v>
      </c>
      <c r="H145" s="6" t="s">
        <v>18173</v>
      </c>
      <c r="I145" s="6" t="s">
        <v>18434</v>
      </c>
      <c r="J145" s="6" t="s">
        <v>14384</v>
      </c>
    </row>
    <row r="146" spans="4:10" ht="22.5" x14ac:dyDescent="0.2">
      <c r="D146" s="5" t="s">
        <v>16543</v>
      </c>
      <c r="E146" s="5" t="s">
        <v>8705</v>
      </c>
      <c r="F146" s="5" t="s">
        <v>7216</v>
      </c>
      <c r="G146" s="6" t="s">
        <v>8094</v>
      </c>
      <c r="H146" s="6" t="s">
        <v>18173</v>
      </c>
      <c r="I146" s="6" t="s">
        <v>1154</v>
      </c>
      <c r="J146" s="6" t="s">
        <v>9482</v>
      </c>
    </row>
    <row r="147" spans="4:10" ht="22.5" x14ac:dyDescent="0.2">
      <c r="D147" s="5" t="s">
        <v>16543</v>
      </c>
      <c r="E147" s="5" t="s">
        <v>8705</v>
      </c>
      <c r="F147" s="5" t="s">
        <v>15469</v>
      </c>
      <c r="G147" s="6" t="s">
        <v>8094</v>
      </c>
      <c r="H147" s="6" t="s">
        <v>18173</v>
      </c>
      <c r="I147" s="6" t="s">
        <v>1154</v>
      </c>
      <c r="J147" s="6" t="s">
        <v>1154</v>
      </c>
    </row>
    <row r="148" spans="4:10" ht="22.5" x14ac:dyDescent="0.2">
      <c r="D148" s="5" t="s">
        <v>16543</v>
      </c>
      <c r="E148" s="5" t="s">
        <v>8705</v>
      </c>
      <c r="F148" s="5" t="s">
        <v>4525</v>
      </c>
      <c r="G148" s="6" t="s">
        <v>8094</v>
      </c>
      <c r="H148" s="6" t="s">
        <v>18173</v>
      </c>
      <c r="I148" s="6" t="s">
        <v>1154</v>
      </c>
      <c r="J148" s="6" t="s">
        <v>16391</v>
      </c>
    </row>
    <row r="149" spans="4:10" x14ac:dyDescent="0.2">
      <c r="D149" s="5" t="s">
        <v>16543</v>
      </c>
      <c r="E149" s="5" t="s">
        <v>8705</v>
      </c>
      <c r="F149" s="5" t="s">
        <v>17689</v>
      </c>
      <c r="G149" s="6" t="s">
        <v>8094</v>
      </c>
      <c r="H149" s="6" t="s">
        <v>2599</v>
      </c>
      <c r="I149" s="6" t="s">
        <v>12131</v>
      </c>
      <c r="J149" s="6" t="s">
        <v>12410</v>
      </c>
    </row>
    <row r="150" spans="4:10" x14ac:dyDescent="0.2">
      <c r="D150" s="5" t="s">
        <v>3080</v>
      </c>
      <c r="E150" s="5" t="s">
        <v>11113</v>
      </c>
      <c r="F150" s="5" t="s">
        <v>11113</v>
      </c>
      <c r="G150" s="6" t="s">
        <v>8094</v>
      </c>
      <c r="H150" s="6" t="s">
        <v>2599</v>
      </c>
      <c r="I150" s="6" t="s">
        <v>12131</v>
      </c>
      <c r="J150" s="6" t="s">
        <v>12131</v>
      </c>
    </row>
    <row r="151" spans="4:10" x14ac:dyDescent="0.2">
      <c r="D151" s="5" t="s">
        <v>3080</v>
      </c>
      <c r="E151" s="5" t="s">
        <v>14450</v>
      </c>
      <c r="F151" s="5" t="s">
        <v>4622</v>
      </c>
      <c r="G151" s="6" t="s">
        <v>8094</v>
      </c>
      <c r="H151" s="6" t="s">
        <v>2599</v>
      </c>
      <c r="I151" s="6" t="s">
        <v>12131</v>
      </c>
      <c r="J151" s="6" t="s">
        <v>8986</v>
      </c>
    </row>
    <row r="152" spans="4:10" x14ac:dyDescent="0.2">
      <c r="D152" s="5" t="s">
        <v>3080</v>
      </c>
      <c r="E152" s="5" t="s">
        <v>14450</v>
      </c>
      <c r="F152" s="5" t="s">
        <v>4637</v>
      </c>
      <c r="G152" s="6" t="s">
        <v>8094</v>
      </c>
      <c r="H152" s="6" t="s">
        <v>2599</v>
      </c>
      <c r="I152" s="6" t="s">
        <v>12131</v>
      </c>
      <c r="J152" s="6" t="s">
        <v>9852</v>
      </c>
    </row>
    <row r="153" spans="4:10" x14ac:dyDescent="0.2">
      <c r="D153" s="5" t="s">
        <v>3080</v>
      </c>
      <c r="E153" s="5" t="s">
        <v>14450</v>
      </c>
      <c r="F153" s="5" t="s">
        <v>5999</v>
      </c>
      <c r="G153" s="6" t="s">
        <v>8094</v>
      </c>
      <c r="H153" s="6" t="s">
        <v>2599</v>
      </c>
      <c r="I153" s="6" t="s">
        <v>12131</v>
      </c>
      <c r="J153" s="6" t="s">
        <v>6565</v>
      </c>
    </row>
    <row r="154" spans="4:10" x14ac:dyDescent="0.2">
      <c r="D154" s="5" t="s">
        <v>3080</v>
      </c>
      <c r="E154" s="5" t="s">
        <v>14450</v>
      </c>
      <c r="F154" s="5" t="s">
        <v>5995</v>
      </c>
      <c r="G154" s="6" t="s">
        <v>8094</v>
      </c>
      <c r="H154" s="6" t="s">
        <v>2599</v>
      </c>
      <c r="I154" s="6" t="s">
        <v>12131</v>
      </c>
      <c r="J154" s="6" t="s">
        <v>12388</v>
      </c>
    </row>
    <row r="155" spans="4:10" x14ac:dyDescent="0.2">
      <c r="D155" s="5" t="s">
        <v>3080</v>
      </c>
      <c r="E155" s="5" t="s">
        <v>14450</v>
      </c>
      <c r="F155" s="5" t="s">
        <v>4764</v>
      </c>
      <c r="G155" s="6" t="s">
        <v>8094</v>
      </c>
      <c r="H155" s="6" t="s">
        <v>2599</v>
      </c>
      <c r="I155" s="6" t="s">
        <v>5829</v>
      </c>
      <c r="J155" s="6" t="s">
        <v>5829</v>
      </c>
    </row>
    <row r="156" spans="4:10" x14ac:dyDescent="0.2">
      <c r="D156" s="5" t="s">
        <v>3080</v>
      </c>
      <c r="E156" s="5" t="s">
        <v>14450</v>
      </c>
      <c r="F156" s="5" t="s">
        <v>14366</v>
      </c>
      <c r="G156" s="6" t="s">
        <v>8094</v>
      </c>
      <c r="H156" s="6" t="s">
        <v>2599</v>
      </c>
      <c r="I156" s="6" t="s">
        <v>10376</v>
      </c>
      <c r="J156" s="6" t="s">
        <v>5357</v>
      </c>
    </row>
    <row r="157" spans="4:10" x14ac:dyDescent="0.2">
      <c r="D157" s="5" t="s">
        <v>3080</v>
      </c>
      <c r="E157" s="5" t="s">
        <v>14450</v>
      </c>
      <c r="F157" s="5" t="s">
        <v>11468</v>
      </c>
      <c r="G157" s="6" t="s">
        <v>8094</v>
      </c>
      <c r="H157" s="6" t="s">
        <v>2599</v>
      </c>
      <c r="I157" s="6" t="s">
        <v>10376</v>
      </c>
      <c r="J157" s="6" t="s">
        <v>10376</v>
      </c>
    </row>
    <row r="158" spans="4:10" x14ac:dyDescent="0.2">
      <c r="G158" s="6" t="s">
        <v>8094</v>
      </c>
      <c r="H158" s="6" t="s">
        <v>2599</v>
      </c>
      <c r="I158" s="6" t="s">
        <v>10376</v>
      </c>
      <c r="J158" s="6" t="s">
        <v>14616</v>
      </c>
    </row>
    <row r="159" spans="4:10" ht="22.5" x14ac:dyDescent="0.2">
      <c r="G159" s="6" t="s">
        <v>8094</v>
      </c>
      <c r="H159" s="6" t="s">
        <v>5889</v>
      </c>
      <c r="I159" s="6" t="s">
        <v>39</v>
      </c>
      <c r="J159" s="6" t="s">
        <v>39</v>
      </c>
    </row>
    <row r="160" spans="4:10" ht="22.5" x14ac:dyDescent="0.2">
      <c r="G160" s="6" t="s">
        <v>8094</v>
      </c>
      <c r="H160" s="6" t="s">
        <v>5889</v>
      </c>
      <c r="I160" s="6" t="s">
        <v>39</v>
      </c>
      <c r="J160" s="6" t="s">
        <v>17306</v>
      </c>
    </row>
    <row r="161" spans="7:10" ht="22.5" x14ac:dyDescent="0.2">
      <c r="G161" s="6" t="s">
        <v>8094</v>
      </c>
      <c r="H161" s="6" t="s">
        <v>5889</v>
      </c>
      <c r="I161" s="6" t="s">
        <v>1828</v>
      </c>
      <c r="J161" s="6" t="s">
        <v>2211</v>
      </c>
    </row>
    <row r="162" spans="7:10" ht="22.5" x14ac:dyDescent="0.2">
      <c r="G162" s="6" t="s">
        <v>8094</v>
      </c>
      <c r="H162" s="6" t="s">
        <v>5889</v>
      </c>
      <c r="I162" s="6" t="s">
        <v>1828</v>
      </c>
      <c r="J162" s="6" t="s">
        <v>1151</v>
      </c>
    </row>
    <row r="163" spans="7:10" ht="22.5" x14ac:dyDescent="0.2">
      <c r="G163" s="6" t="s">
        <v>8094</v>
      </c>
      <c r="H163" s="6" t="s">
        <v>5889</v>
      </c>
      <c r="I163" s="6" t="s">
        <v>1828</v>
      </c>
      <c r="J163" s="6" t="s">
        <v>1828</v>
      </c>
    </row>
    <row r="164" spans="7:10" ht="22.5" x14ac:dyDescent="0.2">
      <c r="G164" s="6" t="s">
        <v>8094</v>
      </c>
      <c r="H164" s="6" t="s">
        <v>5889</v>
      </c>
      <c r="I164" s="6" t="s">
        <v>1828</v>
      </c>
      <c r="J164" s="6" t="s">
        <v>4092</v>
      </c>
    </row>
    <row r="165" spans="7:10" ht="22.5" x14ac:dyDescent="0.2">
      <c r="G165" s="6" t="s">
        <v>8094</v>
      </c>
      <c r="H165" s="6" t="s">
        <v>5889</v>
      </c>
      <c r="I165" s="6" t="s">
        <v>1828</v>
      </c>
      <c r="J165" s="6" t="s">
        <v>14736</v>
      </c>
    </row>
    <row r="166" spans="7:10" ht="22.5" x14ac:dyDescent="0.2">
      <c r="G166" s="6" t="s">
        <v>8094</v>
      </c>
      <c r="H166" s="6" t="s">
        <v>5889</v>
      </c>
      <c r="I166" s="6" t="s">
        <v>9710</v>
      </c>
      <c r="J166" s="6" t="s">
        <v>9710</v>
      </c>
    </row>
    <row r="167" spans="7:10" ht="22.5" x14ac:dyDescent="0.2">
      <c r="G167" s="6" t="s">
        <v>8094</v>
      </c>
      <c r="H167" s="6" t="s">
        <v>5889</v>
      </c>
      <c r="I167" s="6" t="s">
        <v>13953</v>
      </c>
      <c r="J167" s="6" t="s">
        <v>9456</v>
      </c>
    </row>
    <row r="168" spans="7:10" ht="22.5" x14ac:dyDescent="0.2">
      <c r="G168" s="6" t="s">
        <v>8094</v>
      </c>
      <c r="H168" s="6" t="s">
        <v>5889</v>
      </c>
      <c r="I168" s="6" t="s">
        <v>13953</v>
      </c>
      <c r="J168" s="6" t="s">
        <v>14552</v>
      </c>
    </row>
    <row r="169" spans="7:10" ht="22.5" x14ac:dyDescent="0.2">
      <c r="G169" s="6" t="s">
        <v>8094</v>
      </c>
      <c r="H169" s="6" t="s">
        <v>5889</v>
      </c>
      <c r="I169" s="6" t="s">
        <v>13953</v>
      </c>
      <c r="J169" s="6" t="s">
        <v>7345</v>
      </c>
    </row>
    <row r="170" spans="7:10" ht="22.5" x14ac:dyDescent="0.2">
      <c r="G170" s="6" t="s">
        <v>8094</v>
      </c>
      <c r="H170" s="6" t="s">
        <v>5889</v>
      </c>
      <c r="I170" s="6" t="s">
        <v>13953</v>
      </c>
      <c r="J170" s="6" t="s">
        <v>13953</v>
      </c>
    </row>
    <row r="171" spans="7:10" x14ac:dyDescent="0.2">
      <c r="G171" s="6" t="s">
        <v>12508</v>
      </c>
      <c r="H171" s="6" t="s">
        <v>2459</v>
      </c>
      <c r="I171" s="6" t="s">
        <v>14612</v>
      </c>
      <c r="J171" s="6" t="s">
        <v>14612</v>
      </c>
    </row>
    <row r="172" spans="7:10" x14ac:dyDescent="0.2">
      <c r="G172" s="6" t="s">
        <v>12508</v>
      </c>
      <c r="H172" s="6" t="s">
        <v>2459</v>
      </c>
      <c r="I172" s="6" t="s">
        <v>14612</v>
      </c>
      <c r="J172" s="6" t="s">
        <v>6069</v>
      </c>
    </row>
    <row r="173" spans="7:10" x14ac:dyDescent="0.2">
      <c r="G173" s="6" t="s">
        <v>12508</v>
      </c>
      <c r="H173" s="6" t="s">
        <v>2459</v>
      </c>
      <c r="I173" s="6" t="s">
        <v>14612</v>
      </c>
      <c r="J173" s="6" t="s">
        <v>5279</v>
      </c>
    </row>
    <row r="174" spans="7:10" x14ac:dyDescent="0.2">
      <c r="G174" s="6" t="s">
        <v>12508</v>
      </c>
      <c r="H174" s="6" t="s">
        <v>2459</v>
      </c>
      <c r="I174" s="6" t="s">
        <v>8752</v>
      </c>
      <c r="J174" s="6" t="s">
        <v>8752</v>
      </c>
    </row>
    <row r="175" spans="7:10" x14ac:dyDescent="0.2">
      <c r="G175" s="6" t="s">
        <v>12508</v>
      </c>
      <c r="H175" s="6" t="s">
        <v>2459</v>
      </c>
      <c r="I175" s="6" t="s">
        <v>8752</v>
      </c>
      <c r="J175" s="6" t="s">
        <v>9294</v>
      </c>
    </row>
    <row r="176" spans="7:10" x14ac:dyDescent="0.2">
      <c r="G176" s="6" t="s">
        <v>12508</v>
      </c>
      <c r="H176" s="6" t="s">
        <v>2459</v>
      </c>
      <c r="I176" s="6" t="s">
        <v>8752</v>
      </c>
      <c r="J176" s="6" t="s">
        <v>9565</v>
      </c>
    </row>
    <row r="177" spans="7:10" x14ac:dyDescent="0.2">
      <c r="G177" s="6" t="s">
        <v>12508</v>
      </c>
      <c r="H177" s="6" t="s">
        <v>2459</v>
      </c>
      <c r="I177" s="6" t="s">
        <v>3654</v>
      </c>
      <c r="J177" s="6" t="s">
        <v>3654</v>
      </c>
    </row>
    <row r="178" spans="7:10" x14ac:dyDescent="0.2">
      <c r="G178" s="6" t="s">
        <v>12508</v>
      </c>
      <c r="H178" s="6" t="s">
        <v>2459</v>
      </c>
      <c r="I178" s="6" t="s">
        <v>3654</v>
      </c>
      <c r="J178" s="6" t="s">
        <v>4402</v>
      </c>
    </row>
    <row r="179" spans="7:10" x14ac:dyDescent="0.2">
      <c r="G179" s="6" t="s">
        <v>12508</v>
      </c>
      <c r="H179" s="6" t="s">
        <v>2459</v>
      </c>
      <c r="I179" s="6" t="s">
        <v>5787</v>
      </c>
      <c r="J179" s="6" t="s">
        <v>5787</v>
      </c>
    </row>
    <row r="180" spans="7:10" x14ac:dyDescent="0.2">
      <c r="G180" s="6" t="s">
        <v>12508</v>
      </c>
      <c r="H180" s="6" t="s">
        <v>2459</v>
      </c>
      <c r="I180" s="6" t="s">
        <v>5787</v>
      </c>
      <c r="J180" s="6" t="s">
        <v>11255</v>
      </c>
    </row>
    <row r="181" spans="7:10" x14ac:dyDescent="0.2">
      <c r="G181" s="6" t="s">
        <v>12508</v>
      </c>
      <c r="H181" s="6" t="s">
        <v>2459</v>
      </c>
      <c r="I181" s="6" t="s">
        <v>15719</v>
      </c>
      <c r="J181" s="6" t="s">
        <v>15719</v>
      </c>
    </row>
    <row r="182" spans="7:10" x14ac:dyDescent="0.2">
      <c r="G182" s="6" t="s">
        <v>12508</v>
      </c>
      <c r="H182" s="6" t="s">
        <v>2459</v>
      </c>
      <c r="I182" s="6" t="s">
        <v>10698</v>
      </c>
      <c r="J182" s="6" t="s">
        <v>10698</v>
      </c>
    </row>
    <row r="183" spans="7:10" x14ac:dyDescent="0.2">
      <c r="G183" s="6" t="s">
        <v>12508</v>
      </c>
      <c r="H183" s="6" t="s">
        <v>2459</v>
      </c>
      <c r="I183" s="6" t="s">
        <v>10698</v>
      </c>
      <c r="J183" s="6" t="s">
        <v>2301</v>
      </c>
    </row>
    <row r="184" spans="7:10" x14ac:dyDescent="0.2">
      <c r="G184" s="6" t="s">
        <v>12508</v>
      </c>
      <c r="H184" s="6" t="s">
        <v>3429</v>
      </c>
      <c r="I184" s="6" t="s">
        <v>14588</v>
      </c>
      <c r="J184" s="6" t="s">
        <v>16149</v>
      </c>
    </row>
    <row r="185" spans="7:10" x14ac:dyDescent="0.2">
      <c r="G185" s="6" t="s">
        <v>12508</v>
      </c>
      <c r="H185" s="6" t="s">
        <v>3429</v>
      </c>
      <c r="I185" s="6" t="s">
        <v>14588</v>
      </c>
      <c r="J185" s="6" t="s">
        <v>14588</v>
      </c>
    </row>
    <row r="186" spans="7:10" x14ac:dyDescent="0.2">
      <c r="G186" s="6" t="s">
        <v>12508</v>
      </c>
      <c r="H186" s="6" t="s">
        <v>3429</v>
      </c>
      <c r="I186" s="6" t="s">
        <v>14588</v>
      </c>
      <c r="J186" s="6" t="s">
        <v>10647</v>
      </c>
    </row>
    <row r="187" spans="7:10" x14ac:dyDescent="0.2">
      <c r="G187" s="6" t="s">
        <v>12508</v>
      </c>
      <c r="H187" s="6" t="s">
        <v>3429</v>
      </c>
      <c r="I187" s="6" t="s">
        <v>14151</v>
      </c>
      <c r="J187" s="6" t="s">
        <v>9578</v>
      </c>
    </row>
    <row r="188" spans="7:10" x14ac:dyDescent="0.2">
      <c r="G188" s="6" t="s">
        <v>12508</v>
      </c>
      <c r="H188" s="6" t="s">
        <v>3429</v>
      </c>
      <c r="I188" s="6" t="s">
        <v>14151</v>
      </c>
      <c r="J188" s="6" t="s">
        <v>14151</v>
      </c>
    </row>
    <row r="189" spans="7:10" x14ac:dyDescent="0.2">
      <c r="G189" s="6" t="s">
        <v>12508</v>
      </c>
      <c r="H189" s="6" t="s">
        <v>3429</v>
      </c>
      <c r="I189" s="6" t="s">
        <v>14151</v>
      </c>
      <c r="J189" s="6" t="s">
        <v>9034</v>
      </c>
    </row>
    <row r="190" spans="7:10" x14ac:dyDescent="0.2">
      <c r="G190" s="6" t="s">
        <v>12508</v>
      </c>
      <c r="H190" s="6" t="s">
        <v>3429</v>
      </c>
      <c r="I190" s="6" t="s">
        <v>10321</v>
      </c>
      <c r="J190" s="6" t="s">
        <v>11077</v>
      </c>
    </row>
    <row r="191" spans="7:10" x14ac:dyDescent="0.2">
      <c r="G191" s="6" t="s">
        <v>12508</v>
      </c>
      <c r="H191" s="6" t="s">
        <v>3429</v>
      </c>
      <c r="I191" s="6" t="s">
        <v>10321</v>
      </c>
      <c r="J191" s="6" t="s">
        <v>10321</v>
      </c>
    </row>
    <row r="192" spans="7:10" ht="22.5" x14ac:dyDescent="0.2">
      <c r="G192" s="6" t="s">
        <v>12508</v>
      </c>
      <c r="H192" s="6" t="s">
        <v>3429</v>
      </c>
      <c r="I192" s="6" t="s">
        <v>18263</v>
      </c>
      <c r="J192" s="6" t="s">
        <v>2110</v>
      </c>
    </row>
    <row r="193" spans="7:10" ht="22.5" x14ac:dyDescent="0.2">
      <c r="G193" s="6" t="s">
        <v>12508</v>
      </c>
      <c r="H193" s="6" t="s">
        <v>3429</v>
      </c>
      <c r="I193" s="6" t="s">
        <v>18263</v>
      </c>
      <c r="J193" s="6" t="s">
        <v>18263</v>
      </c>
    </row>
    <row r="194" spans="7:10" ht="22.5" x14ac:dyDescent="0.2">
      <c r="G194" s="6" t="s">
        <v>12508</v>
      </c>
      <c r="H194" s="6" t="s">
        <v>3429</v>
      </c>
      <c r="I194" s="6" t="s">
        <v>18263</v>
      </c>
      <c r="J194" s="6" t="s">
        <v>7647</v>
      </c>
    </row>
    <row r="195" spans="7:10" ht="22.5" x14ac:dyDescent="0.2">
      <c r="G195" s="6" t="s">
        <v>12508</v>
      </c>
      <c r="H195" s="6" t="s">
        <v>3429</v>
      </c>
      <c r="I195" s="6" t="s">
        <v>15182</v>
      </c>
      <c r="J195" s="6" t="s">
        <v>3697</v>
      </c>
    </row>
    <row r="196" spans="7:10" ht="22.5" x14ac:dyDescent="0.2">
      <c r="G196" s="6" t="s">
        <v>12508</v>
      </c>
      <c r="H196" s="6" t="s">
        <v>3429</v>
      </c>
      <c r="I196" s="6" t="s">
        <v>15182</v>
      </c>
      <c r="J196" s="6" t="s">
        <v>4402</v>
      </c>
    </row>
    <row r="197" spans="7:10" ht="22.5" x14ac:dyDescent="0.2">
      <c r="G197" s="6" t="s">
        <v>12508</v>
      </c>
      <c r="H197" s="6" t="s">
        <v>3429</v>
      </c>
      <c r="I197" s="6" t="s">
        <v>15182</v>
      </c>
      <c r="J197" s="6" t="s">
        <v>13887</v>
      </c>
    </row>
    <row r="198" spans="7:10" ht="22.5" x14ac:dyDescent="0.2">
      <c r="G198" s="6" t="s">
        <v>12508</v>
      </c>
      <c r="H198" s="6" t="s">
        <v>3429</v>
      </c>
      <c r="I198" s="6" t="s">
        <v>15182</v>
      </c>
      <c r="J198" s="6" t="s">
        <v>4716</v>
      </c>
    </row>
    <row r="199" spans="7:10" ht="22.5" x14ac:dyDescent="0.2">
      <c r="G199" s="6" t="s">
        <v>12508</v>
      </c>
      <c r="H199" s="6" t="s">
        <v>3429</v>
      </c>
      <c r="I199" s="6" t="s">
        <v>15182</v>
      </c>
      <c r="J199" s="6" t="s">
        <v>9208</v>
      </c>
    </row>
    <row r="200" spans="7:10" ht="22.5" x14ac:dyDescent="0.2">
      <c r="G200" s="6" t="s">
        <v>12508</v>
      </c>
      <c r="H200" s="6" t="s">
        <v>3429</v>
      </c>
      <c r="I200" s="6" t="s">
        <v>15182</v>
      </c>
      <c r="J200" s="6" t="s">
        <v>2863</v>
      </c>
    </row>
    <row r="201" spans="7:10" ht="22.5" x14ac:dyDescent="0.2">
      <c r="G201" s="6" t="s">
        <v>12508</v>
      </c>
      <c r="H201" s="6" t="s">
        <v>3429</v>
      </c>
      <c r="I201" s="6" t="s">
        <v>15182</v>
      </c>
      <c r="J201" s="6" t="s">
        <v>12285</v>
      </c>
    </row>
    <row r="202" spans="7:10" ht="22.5" x14ac:dyDescent="0.2">
      <c r="G202" s="6" t="s">
        <v>12508</v>
      </c>
      <c r="H202" s="6" t="s">
        <v>3429</v>
      </c>
      <c r="I202" s="6" t="s">
        <v>15182</v>
      </c>
      <c r="J202" s="6" t="s">
        <v>18633</v>
      </c>
    </row>
    <row r="203" spans="7:10" ht="22.5" x14ac:dyDescent="0.2">
      <c r="G203" s="6" t="s">
        <v>12508</v>
      </c>
      <c r="H203" s="6" t="s">
        <v>3429</v>
      </c>
      <c r="I203" s="6" t="s">
        <v>15182</v>
      </c>
      <c r="J203" s="6" t="s">
        <v>10597</v>
      </c>
    </row>
    <row r="204" spans="7:10" ht="22.5" x14ac:dyDescent="0.2">
      <c r="G204" s="6" t="s">
        <v>12508</v>
      </c>
      <c r="H204" s="6" t="s">
        <v>3429</v>
      </c>
      <c r="I204" s="6" t="s">
        <v>15182</v>
      </c>
      <c r="J204" s="6" t="s">
        <v>15558</v>
      </c>
    </row>
    <row r="205" spans="7:10" ht="22.5" x14ac:dyDescent="0.2">
      <c r="G205" s="6" t="s">
        <v>12508</v>
      </c>
      <c r="H205" s="6" t="s">
        <v>3429</v>
      </c>
      <c r="I205" s="6" t="s">
        <v>15182</v>
      </c>
      <c r="J205" s="6" t="s">
        <v>15182</v>
      </c>
    </row>
    <row r="206" spans="7:10" x14ac:dyDescent="0.2">
      <c r="G206" s="6" t="s">
        <v>12508</v>
      </c>
      <c r="H206" s="6" t="s">
        <v>3429</v>
      </c>
      <c r="I206" s="6" t="s">
        <v>13828</v>
      </c>
      <c r="J206" s="6" t="s">
        <v>12376</v>
      </c>
    </row>
    <row r="207" spans="7:10" x14ac:dyDescent="0.2">
      <c r="G207" s="6" t="s">
        <v>12508</v>
      </c>
      <c r="H207" s="6" t="s">
        <v>3429</v>
      </c>
      <c r="I207" s="6" t="s">
        <v>13828</v>
      </c>
      <c r="J207" s="6" t="s">
        <v>13828</v>
      </c>
    </row>
    <row r="208" spans="7:10" x14ac:dyDescent="0.2">
      <c r="G208" s="6" t="s">
        <v>5958</v>
      </c>
      <c r="H208" s="6" t="s">
        <v>5615</v>
      </c>
      <c r="I208" s="6" t="s">
        <v>14257</v>
      </c>
      <c r="J208" s="6" t="s">
        <v>9263</v>
      </c>
    </row>
    <row r="209" spans="7:10" x14ac:dyDescent="0.2">
      <c r="G209" s="6" t="s">
        <v>5958</v>
      </c>
      <c r="H209" s="6" t="s">
        <v>5615</v>
      </c>
      <c r="I209" s="6" t="s">
        <v>14257</v>
      </c>
      <c r="J209" s="6" t="s">
        <v>14257</v>
      </c>
    </row>
    <row r="210" spans="7:10" x14ac:dyDescent="0.2">
      <c r="G210" s="6" t="s">
        <v>5958</v>
      </c>
      <c r="H210" s="6" t="s">
        <v>5615</v>
      </c>
      <c r="I210" s="6" t="s">
        <v>7320</v>
      </c>
      <c r="J210" s="6" t="s">
        <v>15874</v>
      </c>
    </row>
    <row r="211" spans="7:10" x14ac:dyDescent="0.2">
      <c r="G211" s="6" t="s">
        <v>5958</v>
      </c>
      <c r="H211" s="6" t="s">
        <v>5615</v>
      </c>
      <c r="I211" s="6" t="s">
        <v>7320</v>
      </c>
      <c r="J211" s="6" t="s">
        <v>7320</v>
      </c>
    </row>
    <row r="212" spans="7:10" x14ac:dyDescent="0.2">
      <c r="G212" s="6" t="s">
        <v>5958</v>
      </c>
      <c r="H212" s="6" t="s">
        <v>5615</v>
      </c>
      <c r="I212" s="6" t="s">
        <v>12133</v>
      </c>
      <c r="J212" s="6" t="s">
        <v>17109</v>
      </c>
    </row>
    <row r="213" spans="7:10" x14ac:dyDescent="0.2">
      <c r="G213" s="6" t="s">
        <v>5958</v>
      </c>
      <c r="H213" s="6" t="s">
        <v>5615</v>
      </c>
      <c r="I213" s="6" t="s">
        <v>12133</v>
      </c>
      <c r="J213" s="6" t="s">
        <v>12133</v>
      </c>
    </row>
    <row r="214" spans="7:10" x14ac:dyDescent="0.2">
      <c r="G214" s="6" t="s">
        <v>5958</v>
      </c>
      <c r="H214" s="6" t="s">
        <v>5615</v>
      </c>
      <c r="I214" s="6" t="s">
        <v>5657</v>
      </c>
      <c r="J214" s="6" t="s">
        <v>7557</v>
      </c>
    </row>
    <row r="215" spans="7:10" x14ac:dyDescent="0.2">
      <c r="G215" s="6" t="s">
        <v>5958</v>
      </c>
      <c r="H215" s="6" t="s">
        <v>5615</v>
      </c>
      <c r="I215" s="6" t="s">
        <v>5657</v>
      </c>
      <c r="J215" s="6" t="s">
        <v>17740</v>
      </c>
    </row>
    <row r="216" spans="7:10" x14ac:dyDescent="0.2">
      <c r="G216" s="6" t="s">
        <v>5958</v>
      </c>
      <c r="H216" s="6" t="s">
        <v>5615</v>
      </c>
      <c r="I216" s="6" t="s">
        <v>5657</v>
      </c>
      <c r="J216" s="6" t="s">
        <v>14283</v>
      </c>
    </row>
    <row r="217" spans="7:10" x14ac:dyDescent="0.2">
      <c r="G217" s="6" t="s">
        <v>5958</v>
      </c>
      <c r="H217" s="6" t="s">
        <v>5615</v>
      </c>
      <c r="I217" s="6" t="s">
        <v>5657</v>
      </c>
      <c r="J217" s="6" t="s">
        <v>10313</v>
      </c>
    </row>
    <row r="218" spans="7:10" x14ac:dyDescent="0.2">
      <c r="G218" s="6" t="s">
        <v>5958</v>
      </c>
      <c r="H218" s="6" t="s">
        <v>5615</v>
      </c>
      <c r="I218" s="6" t="s">
        <v>5657</v>
      </c>
      <c r="J218" s="6" t="s">
        <v>878</v>
      </c>
    </row>
    <row r="219" spans="7:10" x14ac:dyDescent="0.2">
      <c r="G219" s="6" t="s">
        <v>5958</v>
      </c>
      <c r="H219" s="6" t="s">
        <v>5615</v>
      </c>
      <c r="I219" s="6" t="s">
        <v>5657</v>
      </c>
      <c r="J219" s="6" t="s">
        <v>5657</v>
      </c>
    </row>
    <row r="220" spans="7:10" x14ac:dyDescent="0.2">
      <c r="G220" s="6" t="s">
        <v>5958</v>
      </c>
      <c r="H220" s="6" t="s">
        <v>5615</v>
      </c>
      <c r="I220" s="6" t="s">
        <v>5657</v>
      </c>
      <c r="J220" s="6" t="s">
        <v>9130</v>
      </c>
    </row>
    <row r="221" spans="7:10" x14ac:dyDescent="0.2">
      <c r="G221" s="6" t="s">
        <v>5958</v>
      </c>
      <c r="H221" s="6" t="s">
        <v>5615</v>
      </c>
      <c r="I221" s="6" t="s">
        <v>13098</v>
      </c>
      <c r="J221" s="6" t="s">
        <v>13098</v>
      </c>
    </row>
    <row r="222" spans="7:10" x14ac:dyDescent="0.2">
      <c r="G222" s="6" t="s">
        <v>5958</v>
      </c>
      <c r="H222" s="6" t="s">
        <v>2698</v>
      </c>
      <c r="I222" s="6" t="s">
        <v>7100</v>
      </c>
      <c r="J222" s="6" t="s">
        <v>7100</v>
      </c>
    </row>
    <row r="223" spans="7:10" x14ac:dyDescent="0.2">
      <c r="G223" s="6" t="s">
        <v>5958</v>
      </c>
      <c r="H223" s="6" t="s">
        <v>2698</v>
      </c>
      <c r="I223" s="6" t="s">
        <v>10381</v>
      </c>
      <c r="J223" s="6" t="s">
        <v>10381</v>
      </c>
    </row>
    <row r="224" spans="7:10" x14ac:dyDescent="0.2">
      <c r="G224" s="6" t="s">
        <v>5958</v>
      </c>
      <c r="H224" s="6" t="s">
        <v>2698</v>
      </c>
      <c r="I224" s="6" t="s">
        <v>15449</v>
      </c>
      <c r="J224" s="6" t="s">
        <v>11214</v>
      </c>
    </row>
    <row r="225" spans="7:10" x14ac:dyDescent="0.2">
      <c r="G225" s="6" t="s">
        <v>5958</v>
      </c>
      <c r="H225" s="6" t="s">
        <v>2698</v>
      </c>
      <c r="I225" s="6" t="s">
        <v>15449</v>
      </c>
      <c r="J225" s="6" t="s">
        <v>15449</v>
      </c>
    </row>
    <row r="226" spans="7:10" x14ac:dyDescent="0.2">
      <c r="G226" s="6" t="s">
        <v>5958</v>
      </c>
      <c r="H226" s="6" t="s">
        <v>2698</v>
      </c>
      <c r="I226" s="6" t="s">
        <v>10075</v>
      </c>
      <c r="J226" s="6" t="s">
        <v>10075</v>
      </c>
    </row>
    <row r="227" spans="7:10" x14ac:dyDescent="0.2">
      <c r="G227" s="6" t="s">
        <v>5958</v>
      </c>
      <c r="H227" s="6" t="s">
        <v>2698</v>
      </c>
      <c r="I227" s="6" t="s">
        <v>10075</v>
      </c>
      <c r="J227" s="6" t="s">
        <v>663</v>
      </c>
    </row>
    <row r="228" spans="7:10" x14ac:dyDescent="0.2">
      <c r="G228" s="6" t="s">
        <v>5958</v>
      </c>
      <c r="H228" s="6" t="s">
        <v>2698</v>
      </c>
      <c r="I228" s="6" t="s">
        <v>5543</v>
      </c>
      <c r="J228" s="6" t="s">
        <v>5543</v>
      </c>
    </row>
    <row r="229" spans="7:10" x14ac:dyDescent="0.2">
      <c r="G229" s="6" t="s">
        <v>5958</v>
      </c>
      <c r="H229" s="6" t="s">
        <v>2698</v>
      </c>
      <c r="I229" s="6" t="s">
        <v>5543</v>
      </c>
      <c r="J229" s="6" t="s">
        <v>8436</v>
      </c>
    </row>
    <row r="230" spans="7:10" x14ac:dyDescent="0.2">
      <c r="G230" s="6" t="s">
        <v>5958</v>
      </c>
      <c r="H230" s="6" t="s">
        <v>2698</v>
      </c>
      <c r="I230" s="6" t="s">
        <v>11010</v>
      </c>
      <c r="J230" s="6" t="s">
        <v>5615</v>
      </c>
    </row>
    <row r="231" spans="7:10" x14ac:dyDescent="0.2">
      <c r="G231" s="6" t="s">
        <v>5958</v>
      </c>
      <c r="H231" s="6" t="s">
        <v>2698</v>
      </c>
      <c r="I231" s="6" t="s">
        <v>11010</v>
      </c>
      <c r="J231" s="6" t="s">
        <v>11010</v>
      </c>
    </row>
    <row r="232" spans="7:10" x14ac:dyDescent="0.2">
      <c r="G232" s="6" t="s">
        <v>5958</v>
      </c>
      <c r="H232" s="6" t="s">
        <v>2698</v>
      </c>
      <c r="I232" s="6" t="s">
        <v>4288</v>
      </c>
      <c r="J232" s="6" t="s">
        <v>4288</v>
      </c>
    </row>
    <row r="233" spans="7:10" x14ac:dyDescent="0.2">
      <c r="G233" s="6" t="s">
        <v>5958</v>
      </c>
      <c r="H233" s="6" t="s">
        <v>2698</v>
      </c>
      <c r="I233" s="6" t="s">
        <v>12929</v>
      </c>
      <c r="J233" s="6" t="s">
        <v>2859</v>
      </c>
    </row>
    <row r="234" spans="7:10" x14ac:dyDescent="0.2">
      <c r="G234" s="6" t="s">
        <v>5958</v>
      </c>
      <c r="H234" s="6" t="s">
        <v>2698</v>
      </c>
      <c r="I234" s="6" t="s">
        <v>12929</v>
      </c>
      <c r="J234" s="6" t="s">
        <v>12929</v>
      </c>
    </row>
    <row r="235" spans="7:10" x14ac:dyDescent="0.2">
      <c r="G235" s="6" t="s">
        <v>5958</v>
      </c>
      <c r="H235" s="6" t="s">
        <v>2698</v>
      </c>
      <c r="I235" s="6" t="s">
        <v>4564</v>
      </c>
      <c r="J235" s="6" t="s">
        <v>4564</v>
      </c>
    </row>
    <row r="236" spans="7:10" ht="22.5" x14ac:dyDescent="0.2">
      <c r="G236" s="6" t="s">
        <v>5958</v>
      </c>
      <c r="H236" s="6" t="s">
        <v>2698</v>
      </c>
      <c r="I236" s="6" t="s">
        <v>11268</v>
      </c>
      <c r="J236" s="6" t="s">
        <v>5027</v>
      </c>
    </row>
    <row r="237" spans="7:10" ht="22.5" x14ac:dyDescent="0.2">
      <c r="G237" s="6" t="s">
        <v>5958</v>
      </c>
      <c r="H237" s="6" t="s">
        <v>2698</v>
      </c>
      <c r="I237" s="6" t="s">
        <v>11268</v>
      </c>
      <c r="J237" s="6" t="s">
        <v>7185</v>
      </c>
    </row>
    <row r="238" spans="7:10" ht="22.5" x14ac:dyDescent="0.2">
      <c r="G238" s="6" t="s">
        <v>5958</v>
      </c>
      <c r="H238" s="6" t="s">
        <v>2698</v>
      </c>
      <c r="I238" s="6" t="s">
        <v>11268</v>
      </c>
      <c r="J238" s="6" t="s">
        <v>11268</v>
      </c>
    </row>
    <row r="239" spans="7:10" ht="22.5" x14ac:dyDescent="0.2">
      <c r="G239" s="6" t="s">
        <v>5958</v>
      </c>
      <c r="H239" s="6" t="s">
        <v>2698</v>
      </c>
      <c r="I239" s="6" t="s">
        <v>11268</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12706</v>
      </c>
      <c r="I244" s="6" t="s">
        <v>8767</v>
      </c>
      <c r="J244" s="6" t="s">
        <v>14192</v>
      </c>
    </row>
    <row r="245" spans="7:10" x14ac:dyDescent="0.2">
      <c r="G245" s="6" t="s">
        <v>5958</v>
      </c>
      <c r="H245" s="6" t="s">
        <v>12706</v>
      </c>
      <c r="I245" s="6" t="s">
        <v>8767</v>
      </c>
      <c r="J245" s="6" t="s">
        <v>8767</v>
      </c>
    </row>
    <row r="246" spans="7:10" x14ac:dyDescent="0.2">
      <c r="G246" s="6" t="s">
        <v>5958</v>
      </c>
      <c r="H246" s="6" t="s">
        <v>12706</v>
      </c>
      <c r="I246" s="6" t="s">
        <v>8767</v>
      </c>
      <c r="J246" s="6" t="s">
        <v>3012</v>
      </c>
    </row>
    <row r="247" spans="7:10" x14ac:dyDescent="0.2">
      <c r="G247" s="6" t="s">
        <v>5958</v>
      </c>
      <c r="H247" s="6" t="s">
        <v>12706</v>
      </c>
      <c r="I247" s="6" t="s">
        <v>11025</v>
      </c>
      <c r="J247" s="6" t="s">
        <v>11025</v>
      </c>
    </row>
    <row r="248" spans="7:10" x14ac:dyDescent="0.2">
      <c r="G248" s="6" t="s">
        <v>5958</v>
      </c>
      <c r="H248" s="6" t="s">
        <v>12706</v>
      </c>
      <c r="I248" s="6" t="s">
        <v>11025</v>
      </c>
      <c r="J248" s="6" t="s">
        <v>17507</v>
      </c>
    </row>
    <row r="249" spans="7:10" x14ac:dyDescent="0.2">
      <c r="G249" s="6" t="s">
        <v>5958</v>
      </c>
      <c r="H249" s="6" t="s">
        <v>12706</v>
      </c>
      <c r="I249" s="6" t="s">
        <v>5606</v>
      </c>
      <c r="J249" s="6" t="s">
        <v>15671</v>
      </c>
    </row>
    <row r="250" spans="7:10" x14ac:dyDescent="0.2">
      <c r="G250" s="6" t="s">
        <v>5958</v>
      </c>
      <c r="H250" s="6" t="s">
        <v>12706</v>
      </c>
      <c r="I250" s="6" t="s">
        <v>5606</v>
      </c>
      <c r="J250" s="6" t="s">
        <v>7714</v>
      </c>
    </row>
    <row r="251" spans="7:10" x14ac:dyDescent="0.2">
      <c r="G251" s="6" t="s">
        <v>5958</v>
      </c>
      <c r="H251" s="6" t="s">
        <v>12706</v>
      </c>
      <c r="I251" s="6" t="s">
        <v>5606</v>
      </c>
      <c r="J251" s="6" t="s">
        <v>5606</v>
      </c>
    </row>
    <row r="252" spans="7:10" x14ac:dyDescent="0.2">
      <c r="G252" s="6" t="s">
        <v>5958</v>
      </c>
      <c r="H252" s="6" t="s">
        <v>12706</v>
      </c>
      <c r="I252" s="6" t="s">
        <v>10765</v>
      </c>
      <c r="J252" s="6" t="s">
        <v>10765</v>
      </c>
    </row>
    <row r="253" spans="7:10" x14ac:dyDescent="0.2">
      <c r="G253" s="6" t="s">
        <v>5958</v>
      </c>
      <c r="H253" s="6" t="s">
        <v>12706</v>
      </c>
      <c r="I253" s="6" t="s">
        <v>14794</v>
      </c>
      <c r="J253" s="6" t="s">
        <v>14794</v>
      </c>
    </row>
    <row r="254" spans="7:10" x14ac:dyDescent="0.2">
      <c r="G254" s="6" t="s">
        <v>5958</v>
      </c>
      <c r="H254" s="6" t="s">
        <v>12706</v>
      </c>
      <c r="I254" s="6" t="s">
        <v>11957</v>
      </c>
      <c r="J254" s="6" t="s">
        <v>2410</v>
      </c>
    </row>
    <row r="255" spans="7:10" x14ac:dyDescent="0.2">
      <c r="G255" s="6" t="s">
        <v>5958</v>
      </c>
      <c r="H255" s="6" t="s">
        <v>12706</v>
      </c>
      <c r="I255" s="6" t="s">
        <v>11957</v>
      </c>
      <c r="J255" s="6" t="s">
        <v>11957</v>
      </c>
    </row>
    <row r="256" spans="7:10" x14ac:dyDescent="0.2">
      <c r="G256" s="6" t="s">
        <v>5958</v>
      </c>
      <c r="H256" s="6" t="s">
        <v>18823</v>
      </c>
      <c r="I256" s="6" t="s">
        <v>10496</v>
      </c>
      <c r="J256" s="6" t="s">
        <v>14375</v>
      </c>
    </row>
    <row r="257" spans="7:10" x14ac:dyDescent="0.2">
      <c r="G257" s="6" t="s">
        <v>5958</v>
      </c>
      <c r="H257" s="6" t="s">
        <v>18823</v>
      </c>
      <c r="I257" s="6" t="s">
        <v>10496</v>
      </c>
      <c r="J257" s="6" t="s">
        <v>10496</v>
      </c>
    </row>
    <row r="258" spans="7:10" x14ac:dyDescent="0.2">
      <c r="G258" s="6" t="s">
        <v>5958</v>
      </c>
      <c r="H258" s="6" t="s">
        <v>18823</v>
      </c>
      <c r="I258" s="6" t="s">
        <v>18823</v>
      </c>
      <c r="J258" s="6" t="s">
        <v>12681</v>
      </c>
    </row>
    <row r="259" spans="7:10" x14ac:dyDescent="0.2">
      <c r="G259" s="6" t="s">
        <v>5958</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18604</v>
      </c>
    </row>
    <row r="264" spans="7:10" ht="22.5" x14ac:dyDescent="0.2">
      <c r="G264" s="6" t="s">
        <v>16543</v>
      </c>
      <c r="H264" s="6" t="s">
        <v>16565</v>
      </c>
      <c r="I264" s="6" t="s">
        <v>3652</v>
      </c>
      <c r="J264" s="6" t="s">
        <v>7326</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8705</v>
      </c>
      <c r="I267" s="6" t="s">
        <v>7216</v>
      </c>
      <c r="J267" s="6" t="s">
        <v>7216</v>
      </c>
    </row>
    <row r="268" spans="7:10" x14ac:dyDescent="0.2">
      <c r="G268" s="6" t="s">
        <v>16543</v>
      </c>
      <c r="H268" s="6" t="s">
        <v>8705</v>
      </c>
      <c r="I268" s="6" t="s">
        <v>8705</v>
      </c>
      <c r="J268" s="6" t="s">
        <v>9346</v>
      </c>
    </row>
    <row r="269" spans="7:10" x14ac:dyDescent="0.2">
      <c r="G269" s="6" t="s">
        <v>16543</v>
      </c>
      <c r="H269" s="6" t="s">
        <v>8705</v>
      </c>
      <c r="I269" s="6" t="s">
        <v>8705</v>
      </c>
      <c r="J269" s="6" t="s">
        <v>18796</v>
      </c>
    </row>
    <row r="270" spans="7:10" x14ac:dyDescent="0.2">
      <c r="G270" s="6" t="s">
        <v>16543</v>
      </c>
      <c r="H270" s="6" t="s">
        <v>8705</v>
      </c>
      <c r="I270" s="6" t="s">
        <v>8705</v>
      </c>
      <c r="J270" s="6" t="s">
        <v>13101</v>
      </c>
    </row>
    <row r="271" spans="7:10" x14ac:dyDescent="0.2">
      <c r="G271" s="6" t="s">
        <v>16543</v>
      </c>
      <c r="H271" s="6" t="s">
        <v>8705</v>
      </c>
      <c r="I271" s="6" t="s">
        <v>8705</v>
      </c>
      <c r="J271" s="6" t="s">
        <v>8705</v>
      </c>
    </row>
    <row r="272" spans="7:10" x14ac:dyDescent="0.2">
      <c r="G272" s="6" t="s">
        <v>16543</v>
      </c>
      <c r="H272" s="6" t="s">
        <v>8705</v>
      </c>
      <c r="I272" s="6" t="s">
        <v>17689</v>
      </c>
      <c r="J272" s="6" t="s">
        <v>17689</v>
      </c>
    </row>
    <row r="273" spans="7:10" ht="22.5" x14ac:dyDescent="0.2">
      <c r="G273" s="6" t="s">
        <v>16543</v>
      </c>
      <c r="H273" s="6" t="s">
        <v>8705</v>
      </c>
      <c r="I273" s="6" t="s">
        <v>15469</v>
      </c>
      <c r="J273" s="6" t="s">
        <v>8563</v>
      </c>
    </row>
    <row r="274" spans="7:10" ht="22.5" x14ac:dyDescent="0.2">
      <c r="G274" s="6" t="s">
        <v>16543</v>
      </c>
      <c r="H274" s="6" t="s">
        <v>8705</v>
      </c>
      <c r="I274" s="6" t="s">
        <v>15469</v>
      </c>
      <c r="J274" s="6" t="s">
        <v>13888</v>
      </c>
    </row>
    <row r="275" spans="7:10" ht="22.5" x14ac:dyDescent="0.2">
      <c r="G275" s="6" t="s">
        <v>16543</v>
      </c>
      <c r="H275" s="6" t="s">
        <v>8705</v>
      </c>
      <c r="I275" s="6" t="s">
        <v>15469</v>
      </c>
      <c r="J275" s="6" t="s">
        <v>15469</v>
      </c>
    </row>
    <row r="276" spans="7:10" x14ac:dyDescent="0.2">
      <c r="G276" s="6" t="s">
        <v>16543</v>
      </c>
      <c r="H276" s="6" t="s">
        <v>8705</v>
      </c>
      <c r="I276" s="6" t="s">
        <v>4525</v>
      </c>
      <c r="J276" s="6" t="s">
        <v>6442</v>
      </c>
    </row>
    <row r="277" spans="7:10" x14ac:dyDescent="0.2">
      <c r="G277" s="6" t="s">
        <v>16543</v>
      </c>
      <c r="H277" s="6" t="s">
        <v>8705</v>
      </c>
      <c r="I277" s="6" t="s">
        <v>4525</v>
      </c>
      <c r="J277" s="6" t="s">
        <v>677</v>
      </c>
    </row>
    <row r="278" spans="7:10" x14ac:dyDescent="0.2">
      <c r="G278" s="6" t="s">
        <v>16543</v>
      </c>
      <c r="H278" s="6" t="s">
        <v>8705</v>
      </c>
      <c r="I278" s="6" t="s">
        <v>4525</v>
      </c>
      <c r="J278" s="6" t="s">
        <v>4525</v>
      </c>
    </row>
    <row r="279" spans="7:10" ht="22.5" x14ac:dyDescent="0.2">
      <c r="G279" s="6" t="s">
        <v>16543</v>
      </c>
      <c r="H279" s="6" t="s">
        <v>9645</v>
      </c>
      <c r="I279" s="6" t="s">
        <v>8847</v>
      </c>
      <c r="J279" s="6" t="s">
        <v>8847</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5589</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14450</v>
      </c>
      <c r="I288" s="6" t="s">
        <v>5995</v>
      </c>
      <c r="J288" s="6" t="s">
        <v>5995</v>
      </c>
    </row>
    <row r="289" spans="7:10" ht="22.5" x14ac:dyDescent="0.2">
      <c r="G289" s="6" t="s">
        <v>3080</v>
      </c>
      <c r="H289" s="6" t="s">
        <v>14450</v>
      </c>
      <c r="I289" s="6" t="s">
        <v>5995</v>
      </c>
      <c r="J289" s="6" t="s">
        <v>17316</v>
      </c>
    </row>
    <row r="290" spans="7:10" ht="22.5" x14ac:dyDescent="0.2">
      <c r="G290" s="6" t="s">
        <v>3080</v>
      </c>
      <c r="H290" s="6" t="s">
        <v>14450</v>
      </c>
      <c r="I290" s="6" t="s">
        <v>4764</v>
      </c>
      <c r="J290" s="6" t="s">
        <v>4764</v>
      </c>
    </row>
    <row r="291" spans="7:10" ht="22.5" x14ac:dyDescent="0.2">
      <c r="G291" s="6" t="s">
        <v>3080</v>
      </c>
      <c r="H291" s="6" t="s">
        <v>14450</v>
      </c>
      <c r="I291" s="6" t="s">
        <v>4764</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10329</v>
      </c>
    </row>
    <row r="294" spans="7:10" ht="22.5" x14ac:dyDescent="0.2">
      <c r="G294" s="6" t="s">
        <v>3080</v>
      </c>
      <c r="H294" s="6" t="s">
        <v>14450</v>
      </c>
      <c r="I294" s="6" t="s">
        <v>14366</v>
      </c>
      <c r="J294" s="6" t="s">
        <v>73</v>
      </c>
    </row>
    <row r="295" spans="7:10" ht="22.5" x14ac:dyDescent="0.2">
      <c r="G295" s="6" t="s">
        <v>3080</v>
      </c>
      <c r="H295" s="6" t="s">
        <v>14450</v>
      </c>
      <c r="I295" s="6" t="s">
        <v>11468</v>
      </c>
      <c r="J295" s="6" t="s">
        <v>9410</v>
      </c>
    </row>
    <row r="296" spans="7:10" ht="22.5" x14ac:dyDescent="0.2">
      <c r="G296" s="6" t="s">
        <v>3080</v>
      </c>
      <c r="H296" s="6" t="s">
        <v>14450</v>
      </c>
      <c r="I296" s="6" t="s">
        <v>11468</v>
      </c>
      <c r="J296" s="6" t="s">
        <v>11860</v>
      </c>
    </row>
    <row r="297" spans="7:10" ht="22.5" x14ac:dyDescent="0.2">
      <c r="G297" s="6" t="s">
        <v>3080</v>
      </c>
      <c r="H297" s="6" t="s">
        <v>14450</v>
      </c>
      <c r="I297" s="6" t="s">
        <v>11468</v>
      </c>
      <c r="J297" s="6" t="s">
        <v>11468</v>
      </c>
    </row>
    <row r="298" spans="7:10" ht="22.5" x14ac:dyDescent="0.2">
      <c r="G298" s="6" t="s">
        <v>3080</v>
      </c>
      <c r="H298" s="6" t="s">
        <v>14450</v>
      </c>
      <c r="I298" s="6" t="s">
        <v>4622</v>
      </c>
      <c r="J298" s="6" t="s">
        <v>6158</v>
      </c>
    </row>
    <row r="299" spans="7:10" ht="22.5" x14ac:dyDescent="0.2">
      <c r="G299" s="6" t="s">
        <v>3080</v>
      </c>
      <c r="H299" s="6" t="s">
        <v>14450</v>
      </c>
      <c r="I299" s="6" t="s">
        <v>4622</v>
      </c>
      <c r="J299" s="6" t="s">
        <v>4622</v>
      </c>
    </row>
    <row r="300" spans="7:10" ht="22.5" x14ac:dyDescent="0.2">
      <c r="G300" s="6" t="s">
        <v>3080</v>
      </c>
      <c r="H300" s="6" t="s">
        <v>14450</v>
      </c>
      <c r="I300" s="6" t="s">
        <v>5999</v>
      </c>
      <c r="J300" s="6" t="s">
        <v>3380</v>
      </c>
    </row>
    <row r="301" spans="7:10" ht="22.5" x14ac:dyDescent="0.2">
      <c r="G301" s="6" t="s">
        <v>3080</v>
      </c>
      <c r="H301" s="6" t="s">
        <v>14450</v>
      </c>
      <c r="I301" s="6" t="s">
        <v>5999</v>
      </c>
      <c r="J301" s="6" t="s">
        <v>5999</v>
      </c>
    </row>
    <row r="302" spans="7:10" ht="22.5" x14ac:dyDescent="0.2">
      <c r="G302" s="6" t="s">
        <v>3080</v>
      </c>
      <c r="H302" s="6" t="s">
        <v>14450</v>
      </c>
      <c r="I302" s="6" t="s">
        <v>4637</v>
      </c>
      <c r="J302" s="6" t="s">
        <v>4637</v>
      </c>
    </row>
    <row r="303" spans="7:10" ht="22.5" x14ac:dyDescent="0.2">
      <c r="G303" s="6" t="s">
        <v>18355</v>
      </c>
      <c r="H303" s="6" t="s">
        <v>6674</v>
      </c>
      <c r="I303" s="6" t="s">
        <v>51</v>
      </c>
      <c r="J303" s="6" t="s">
        <v>51</v>
      </c>
    </row>
    <row r="304" spans="7:10" ht="22.5" x14ac:dyDescent="0.2">
      <c r="G304" s="6" t="s">
        <v>18355</v>
      </c>
      <c r="H304" s="6" t="s">
        <v>6674</v>
      </c>
      <c r="I304" s="6" t="s">
        <v>51</v>
      </c>
      <c r="J304" s="6" t="s">
        <v>3924</v>
      </c>
    </row>
    <row r="305" spans="7:10" ht="22.5" x14ac:dyDescent="0.2">
      <c r="G305" s="6" t="s">
        <v>18355</v>
      </c>
      <c r="H305" s="6" t="s">
        <v>6674</v>
      </c>
      <c r="I305" s="6" t="s">
        <v>51</v>
      </c>
      <c r="J305" s="6" t="s">
        <v>5596</v>
      </c>
    </row>
    <row r="306" spans="7:10" ht="22.5" x14ac:dyDescent="0.2">
      <c r="G306" s="6" t="s">
        <v>18355</v>
      </c>
      <c r="H306" s="6" t="s">
        <v>6674</v>
      </c>
      <c r="I306" s="6" t="s">
        <v>51</v>
      </c>
      <c r="J306" s="6" t="s">
        <v>16178</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3931</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2410</v>
      </c>
      <c r="J313" s="6" t="s">
        <v>2410</v>
      </c>
    </row>
    <row r="314" spans="7:10" x14ac:dyDescent="0.2">
      <c r="G314" s="6" t="s">
        <v>18355</v>
      </c>
      <c r="H314" s="6" t="s">
        <v>6674</v>
      </c>
      <c r="I314" s="6" t="s">
        <v>9654</v>
      </c>
      <c r="J314" s="6" t="s">
        <v>9654</v>
      </c>
    </row>
    <row r="315" spans="7:10" x14ac:dyDescent="0.2">
      <c r="G315" s="6" t="s">
        <v>18355</v>
      </c>
      <c r="H315" s="6" t="s">
        <v>6674</v>
      </c>
      <c r="I315" s="6" t="s">
        <v>9654</v>
      </c>
      <c r="J315" s="6" t="s">
        <v>5826</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2920</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2227</v>
      </c>
      <c r="J325" s="6" t="s">
        <v>3697</v>
      </c>
    </row>
    <row r="326" spans="7:10" x14ac:dyDescent="0.2">
      <c r="G326" s="6" t="s">
        <v>18355</v>
      </c>
      <c r="H326" s="6" t="s">
        <v>6674</v>
      </c>
      <c r="I326" s="6" t="s">
        <v>2227</v>
      </c>
      <c r="J326" s="6" t="s">
        <v>2227</v>
      </c>
    </row>
    <row r="327" spans="7:10" x14ac:dyDescent="0.2">
      <c r="G327" s="6" t="s">
        <v>18355</v>
      </c>
      <c r="H327" s="6" t="s">
        <v>6674</v>
      </c>
      <c r="I327" s="6" t="s">
        <v>12423</v>
      </c>
      <c r="J327" s="6" t="s">
        <v>7229</v>
      </c>
    </row>
    <row r="328" spans="7:10" x14ac:dyDescent="0.2">
      <c r="G328" s="6" t="s">
        <v>18355</v>
      </c>
      <c r="H328" s="6" t="s">
        <v>6674</v>
      </c>
      <c r="I328" s="6" t="s">
        <v>12423</v>
      </c>
      <c r="J328" s="6" t="s">
        <v>4285</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4435</v>
      </c>
    </row>
    <row r="332" spans="7:10" x14ac:dyDescent="0.2">
      <c r="G332" s="6" t="s">
        <v>18355</v>
      </c>
      <c r="H332" s="6" t="s">
        <v>6674</v>
      </c>
      <c r="I332" s="6" t="s">
        <v>11181</v>
      </c>
      <c r="J332" s="6" t="s">
        <v>11641</v>
      </c>
    </row>
    <row r="333" spans="7:10" x14ac:dyDescent="0.2">
      <c r="G333" s="6" t="s">
        <v>18355</v>
      </c>
      <c r="H333" s="6" t="s">
        <v>6674</v>
      </c>
      <c r="I333" s="6" t="s">
        <v>11181</v>
      </c>
      <c r="J333" s="6" t="s">
        <v>16933</v>
      </c>
    </row>
    <row r="334" spans="7:10" x14ac:dyDescent="0.2">
      <c r="G334" s="6" t="s">
        <v>18355</v>
      </c>
      <c r="H334" s="6" t="s">
        <v>6674</v>
      </c>
      <c r="I334" s="6" t="s">
        <v>11181</v>
      </c>
      <c r="J334" s="6" t="s">
        <v>11181</v>
      </c>
    </row>
    <row r="335" spans="7:10" x14ac:dyDescent="0.2">
      <c r="G335" s="6" t="s">
        <v>18355</v>
      </c>
      <c r="H335" s="6" t="s">
        <v>5156</v>
      </c>
      <c r="I335" s="6" t="s">
        <v>9103</v>
      </c>
      <c r="J335" s="6" t="s">
        <v>9103</v>
      </c>
    </row>
    <row r="336" spans="7:10" x14ac:dyDescent="0.2">
      <c r="G336" s="6" t="s">
        <v>18355</v>
      </c>
      <c r="H336" s="6" t="s">
        <v>5156</v>
      </c>
      <c r="I336" s="6" t="s">
        <v>9103</v>
      </c>
      <c r="J336" s="6" t="s">
        <v>12602</v>
      </c>
    </row>
    <row r="337" spans="7:10" x14ac:dyDescent="0.2">
      <c r="G337" s="6" t="s">
        <v>18355</v>
      </c>
      <c r="H337" s="6" t="s">
        <v>5156</v>
      </c>
      <c r="I337" s="6" t="s">
        <v>9103</v>
      </c>
      <c r="J337" s="6" t="s">
        <v>14361</v>
      </c>
    </row>
    <row r="338" spans="7:10" x14ac:dyDescent="0.2">
      <c r="G338" s="6" t="s">
        <v>18355</v>
      </c>
      <c r="H338" s="6" t="s">
        <v>5156</v>
      </c>
      <c r="I338" s="6" t="s">
        <v>9103</v>
      </c>
      <c r="J338" s="6" t="s">
        <v>12416</v>
      </c>
    </row>
    <row r="339" spans="7:10" x14ac:dyDescent="0.2">
      <c r="G339" s="6" t="s">
        <v>18355</v>
      </c>
      <c r="H339" s="6" t="s">
        <v>5156</v>
      </c>
      <c r="I339" s="6" t="s">
        <v>9103</v>
      </c>
      <c r="J339" s="6" t="s">
        <v>16456</v>
      </c>
    </row>
    <row r="340" spans="7:10" x14ac:dyDescent="0.2">
      <c r="G340" s="6" t="s">
        <v>18355</v>
      </c>
      <c r="H340" s="6" t="s">
        <v>5156</v>
      </c>
      <c r="I340" s="6" t="s">
        <v>9103</v>
      </c>
      <c r="J340" s="6" t="s">
        <v>4890</v>
      </c>
    </row>
    <row r="341" spans="7:10" x14ac:dyDescent="0.2">
      <c r="G341" s="6" t="s">
        <v>18355</v>
      </c>
      <c r="H341" s="6" t="s">
        <v>5156</v>
      </c>
      <c r="I341" s="6" t="s">
        <v>9103</v>
      </c>
      <c r="J341" s="6" t="s">
        <v>16703</v>
      </c>
    </row>
    <row r="342" spans="7:10" x14ac:dyDescent="0.2">
      <c r="G342" s="6" t="s">
        <v>18355</v>
      </c>
      <c r="H342" s="6" t="s">
        <v>5156</v>
      </c>
      <c r="I342" s="6" t="s">
        <v>9103</v>
      </c>
      <c r="J342" s="6" t="s">
        <v>16648</v>
      </c>
    </row>
    <row r="343" spans="7:10" x14ac:dyDescent="0.2">
      <c r="G343" s="6" t="s">
        <v>18355</v>
      </c>
      <c r="H343" s="6" t="s">
        <v>5156</v>
      </c>
      <c r="I343" s="6" t="s">
        <v>9103</v>
      </c>
      <c r="J343" s="6" t="s">
        <v>6289</v>
      </c>
    </row>
    <row r="344" spans="7:10" x14ac:dyDescent="0.2">
      <c r="G344" s="6" t="s">
        <v>18355</v>
      </c>
      <c r="H344" s="6" t="s">
        <v>5156</v>
      </c>
      <c r="I344" s="6" t="s">
        <v>9103</v>
      </c>
      <c r="J344" s="6" t="s">
        <v>18424</v>
      </c>
    </row>
    <row r="345" spans="7:10" x14ac:dyDescent="0.2">
      <c r="G345" s="6" t="s">
        <v>18355</v>
      </c>
      <c r="H345" s="6" t="s">
        <v>5156</v>
      </c>
      <c r="I345" s="6" t="s">
        <v>15524</v>
      </c>
      <c r="J345" s="6" t="s">
        <v>15524</v>
      </c>
    </row>
    <row r="346" spans="7:10" x14ac:dyDescent="0.2">
      <c r="G346" s="6" t="s">
        <v>18355</v>
      </c>
      <c r="H346" s="6" t="s">
        <v>5156</v>
      </c>
      <c r="I346" s="6" t="s">
        <v>15524</v>
      </c>
      <c r="J346" s="6" t="s">
        <v>7339</v>
      </c>
    </row>
    <row r="347" spans="7:10" x14ac:dyDescent="0.2">
      <c r="G347" s="6" t="s">
        <v>18355</v>
      </c>
      <c r="H347" s="6" t="s">
        <v>5156</v>
      </c>
      <c r="I347" s="6" t="s">
        <v>15524</v>
      </c>
      <c r="J347" s="6" t="s">
        <v>878</v>
      </c>
    </row>
    <row r="348" spans="7:10" x14ac:dyDescent="0.2">
      <c r="G348" s="6" t="s">
        <v>18355</v>
      </c>
      <c r="H348" s="6" t="s">
        <v>15161</v>
      </c>
      <c r="I348" s="6" t="s">
        <v>7941</v>
      </c>
      <c r="J348" s="6" t="s">
        <v>7941</v>
      </c>
    </row>
    <row r="349" spans="7:10" x14ac:dyDescent="0.2">
      <c r="G349" s="6" t="s">
        <v>18355</v>
      </c>
      <c r="H349" s="6" t="s">
        <v>15161</v>
      </c>
      <c r="I349" s="6" t="s">
        <v>7941</v>
      </c>
      <c r="J349" s="6" t="s">
        <v>5863</v>
      </c>
    </row>
    <row r="350" spans="7:10" ht="22.5" x14ac:dyDescent="0.2">
      <c r="G350" s="6" t="s">
        <v>18355</v>
      </c>
      <c r="H350" s="6" t="s">
        <v>15161</v>
      </c>
      <c r="I350" s="6" t="s">
        <v>17637</v>
      </c>
      <c r="J350" s="6" t="s">
        <v>12241</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12499</v>
      </c>
      <c r="J353" s="6" t="s">
        <v>12499</v>
      </c>
    </row>
    <row r="354" spans="7:10" x14ac:dyDescent="0.2">
      <c r="G354" s="6" t="s">
        <v>18355</v>
      </c>
      <c r="H354" s="6" t="s">
        <v>15161</v>
      </c>
      <c r="I354" s="6" t="s">
        <v>15161</v>
      </c>
      <c r="J354" s="6" t="s">
        <v>10742</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11486</v>
      </c>
    </row>
    <row r="358" spans="7:10" x14ac:dyDescent="0.2">
      <c r="G358" s="6" t="s">
        <v>18355</v>
      </c>
      <c r="H358" s="6" t="s">
        <v>15161</v>
      </c>
      <c r="I358" s="6" t="s">
        <v>18274</v>
      </c>
      <c r="J358" s="6" t="s">
        <v>2654</v>
      </c>
    </row>
    <row r="359" spans="7:10" x14ac:dyDescent="0.2">
      <c r="G359" s="6" t="s">
        <v>18355</v>
      </c>
      <c r="H359" s="6" t="s">
        <v>15161</v>
      </c>
      <c r="I359" s="6" t="s">
        <v>18274</v>
      </c>
      <c r="J359" s="6" t="s">
        <v>3568</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5441</v>
      </c>
    </row>
    <row r="367" spans="7:10" ht="22.5" x14ac:dyDescent="0.2">
      <c r="G367" s="6" t="s">
        <v>18355</v>
      </c>
      <c r="H367" s="6" t="s">
        <v>2170</v>
      </c>
      <c r="I367" s="6" t="s">
        <v>2170</v>
      </c>
      <c r="J367" s="6" t="s">
        <v>14783</v>
      </c>
    </row>
    <row r="368" spans="7:10" ht="22.5" x14ac:dyDescent="0.2">
      <c r="G368" s="6" t="s">
        <v>18355</v>
      </c>
      <c r="H368" s="6" t="s">
        <v>2170</v>
      </c>
      <c r="I368" s="6" t="s">
        <v>2170</v>
      </c>
      <c r="J368" s="6" t="s">
        <v>2170</v>
      </c>
    </row>
    <row r="369" spans="7:10" x14ac:dyDescent="0.2">
      <c r="G369" s="6" t="s">
        <v>17539</v>
      </c>
      <c r="H369" s="6" t="s">
        <v>10725</v>
      </c>
      <c r="I369" s="6" t="s">
        <v>17680</v>
      </c>
      <c r="J369" s="6" t="s">
        <v>6371</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3949</v>
      </c>
    </row>
    <row r="375" spans="7:10" ht="22.5" x14ac:dyDescent="0.2">
      <c r="G375" s="6" t="s">
        <v>17539</v>
      </c>
      <c r="H375" s="6" t="s">
        <v>10725</v>
      </c>
      <c r="I375" s="6" t="s">
        <v>18073</v>
      </c>
      <c r="J375" s="6" t="s">
        <v>10888</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3958</v>
      </c>
      <c r="J380" s="6" t="s">
        <v>7702</v>
      </c>
    </row>
    <row r="381" spans="7:10" ht="22.5" x14ac:dyDescent="0.2">
      <c r="G381" s="6" t="s">
        <v>17539</v>
      </c>
      <c r="H381" s="6" t="s">
        <v>628</v>
      </c>
      <c r="I381" s="6" t="s">
        <v>3958</v>
      </c>
      <c r="J381" s="6" t="s">
        <v>10103</v>
      </c>
    </row>
    <row r="382" spans="7:10" ht="22.5" x14ac:dyDescent="0.2">
      <c r="G382" s="6" t="s">
        <v>17539</v>
      </c>
      <c r="H382" s="6" t="s">
        <v>628</v>
      </c>
      <c r="I382" s="6" t="s">
        <v>3958</v>
      </c>
      <c r="J382" s="6" t="s">
        <v>3958</v>
      </c>
    </row>
    <row r="383" spans="7:10" x14ac:dyDescent="0.2">
      <c r="G383" s="6" t="s">
        <v>17539</v>
      </c>
      <c r="H383" s="6" t="s">
        <v>7758</v>
      </c>
      <c r="I383" s="6" t="s">
        <v>3618</v>
      </c>
      <c r="J383" s="6" t="s">
        <v>3618</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2679</v>
      </c>
      <c r="J386" s="6" t="s">
        <v>11493</v>
      </c>
    </row>
    <row r="387" spans="7:10" x14ac:dyDescent="0.2">
      <c r="G387" s="6" t="s">
        <v>17539</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13528</v>
      </c>
    </row>
    <row r="2" spans="1:2" x14ac:dyDescent="0.25">
      <c r="A2" s="57">
        <v>10101502</v>
      </c>
      <c r="B2" s="58" t="s">
        <v>15644</v>
      </c>
    </row>
    <row r="3" spans="1:2" x14ac:dyDescent="0.25">
      <c r="A3" s="57">
        <v>10101504</v>
      </c>
      <c r="B3" s="58" t="s">
        <v>6212</v>
      </c>
    </row>
    <row r="4" spans="1:2" x14ac:dyDescent="0.25">
      <c r="A4" s="57">
        <v>10101505</v>
      </c>
      <c r="B4" s="58" t="s">
        <v>6081</v>
      </c>
    </row>
    <row r="5" spans="1:2" x14ac:dyDescent="0.25">
      <c r="A5" s="57">
        <v>10101506</v>
      </c>
      <c r="B5" s="58" t="s">
        <v>12253</v>
      </c>
    </row>
    <row r="6" spans="1:2" x14ac:dyDescent="0.25">
      <c r="A6" s="57">
        <v>10101507</v>
      </c>
      <c r="B6" s="58" t="s">
        <v>10586</v>
      </c>
    </row>
    <row r="7" spans="1:2" x14ac:dyDescent="0.25">
      <c r="A7" s="57">
        <v>10101508</v>
      </c>
      <c r="B7" s="58" t="s">
        <v>3873</v>
      </c>
    </row>
    <row r="8" spans="1:2" x14ac:dyDescent="0.25">
      <c r="A8" s="57">
        <v>10101509</v>
      </c>
      <c r="B8" s="58" t="s">
        <v>8393</v>
      </c>
    </row>
    <row r="9" spans="1:2" x14ac:dyDescent="0.25">
      <c r="A9" s="57">
        <v>10101510</v>
      </c>
      <c r="B9" s="58" t="s">
        <v>3910</v>
      </c>
    </row>
    <row r="10" spans="1:2" x14ac:dyDescent="0.25">
      <c r="A10" s="57">
        <v>10101511</v>
      </c>
      <c r="B10" s="58" t="s">
        <v>957</v>
      </c>
    </row>
    <row r="11" spans="1:2" x14ac:dyDescent="0.25">
      <c r="A11" s="57">
        <v>10101512</v>
      </c>
      <c r="B11" s="58" t="s">
        <v>9957</v>
      </c>
    </row>
    <row r="12" spans="1:2" x14ac:dyDescent="0.25">
      <c r="A12" s="57">
        <v>10101513</v>
      </c>
      <c r="B12" s="58" t="s">
        <v>5966</v>
      </c>
    </row>
    <row r="13" spans="1:2" x14ac:dyDescent="0.25">
      <c r="A13" s="57">
        <v>10101514</v>
      </c>
      <c r="B13" s="58" t="s">
        <v>15765</v>
      </c>
    </row>
    <row r="14" spans="1:2" x14ac:dyDescent="0.25">
      <c r="A14" s="57">
        <v>10101515</v>
      </c>
      <c r="B14" s="58" t="s">
        <v>5984</v>
      </c>
    </row>
    <row r="15" spans="1:2" x14ac:dyDescent="0.25">
      <c r="A15" s="57">
        <v>10101516</v>
      </c>
      <c r="B15" s="58" t="s">
        <v>6566</v>
      </c>
    </row>
    <row r="16" spans="1:2" x14ac:dyDescent="0.25">
      <c r="A16" s="57">
        <v>10101517</v>
      </c>
      <c r="B16" s="58" t="s">
        <v>13661</v>
      </c>
    </row>
    <row r="17" spans="1:2" x14ac:dyDescent="0.25">
      <c r="A17" s="57">
        <v>10101601</v>
      </c>
      <c r="B17" s="58" t="s">
        <v>5545</v>
      </c>
    </row>
    <row r="18" spans="1:2" x14ac:dyDescent="0.25">
      <c r="A18" s="57">
        <v>10101602</v>
      </c>
      <c r="B18" s="58" t="s">
        <v>8486</v>
      </c>
    </row>
    <row r="19" spans="1:2" x14ac:dyDescent="0.25">
      <c r="A19" s="57">
        <v>10101603</v>
      </c>
      <c r="B19" s="58" t="s">
        <v>12683</v>
      </c>
    </row>
    <row r="20" spans="1:2" x14ac:dyDescent="0.25">
      <c r="A20" s="57">
        <v>10101604</v>
      </c>
      <c r="B20" s="58" t="s">
        <v>9167</v>
      </c>
    </row>
    <row r="21" spans="1:2" x14ac:dyDescent="0.25">
      <c r="A21" s="57">
        <v>10101605</v>
      </c>
      <c r="B21" s="58" t="s">
        <v>5905</v>
      </c>
    </row>
    <row r="22" spans="1:2" x14ac:dyDescent="0.25">
      <c r="A22" s="57">
        <v>10101701</v>
      </c>
      <c r="B22" s="58" t="s">
        <v>964</v>
      </c>
    </row>
    <row r="23" spans="1:2" x14ac:dyDescent="0.25">
      <c r="A23" s="57">
        <v>10101702</v>
      </c>
      <c r="B23" s="58" t="s">
        <v>6478</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15717</v>
      </c>
    </row>
    <row r="28" spans="1:2" x14ac:dyDescent="0.25">
      <c r="A28" s="57">
        <v>10101802</v>
      </c>
      <c r="B28" s="58" t="s">
        <v>14220</v>
      </c>
    </row>
    <row r="29" spans="1:2" x14ac:dyDescent="0.25">
      <c r="A29" s="57">
        <v>10101803</v>
      </c>
      <c r="B29" s="58" t="s">
        <v>14684</v>
      </c>
    </row>
    <row r="30" spans="1:2" x14ac:dyDescent="0.25">
      <c r="A30" s="57">
        <v>10101804</v>
      </c>
      <c r="B30" s="58" t="s">
        <v>16489</v>
      </c>
    </row>
    <row r="31" spans="1:2" x14ac:dyDescent="0.25">
      <c r="A31" s="57">
        <v>10101805</v>
      </c>
      <c r="B31" s="58" t="s">
        <v>7781</v>
      </c>
    </row>
    <row r="32" spans="1:2" x14ac:dyDescent="0.25">
      <c r="A32" s="57">
        <v>10101806</v>
      </c>
      <c r="B32" s="58" t="s">
        <v>15539</v>
      </c>
    </row>
    <row r="33" spans="1:2" x14ac:dyDescent="0.25">
      <c r="A33" s="57">
        <v>10101807</v>
      </c>
      <c r="B33" s="58" t="s">
        <v>10740</v>
      </c>
    </row>
    <row r="34" spans="1:2" x14ac:dyDescent="0.25">
      <c r="A34" s="57">
        <v>10101808</v>
      </c>
      <c r="B34" s="58" t="s">
        <v>7435</v>
      </c>
    </row>
    <row r="35" spans="1:2" x14ac:dyDescent="0.25">
      <c r="A35" s="57">
        <v>10101901</v>
      </c>
      <c r="B35" s="58" t="s">
        <v>10157</v>
      </c>
    </row>
    <row r="36" spans="1:2" x14ac:dyDescent="0.25">
      <c r="A36" s="57">
        <v>10101902</v>
      </c>
      <c r="B36" s="58" t="s">
        <v>14170</v>
      </c>
    </row>
    <row r="37" spans="1:2" x14ac:dyDescent="0.25">
      <c r="A37" s="57">
        <v>10101903</v>
      </c>
      <c r="B37" s="58" t="s">
        <v>8347</v>
      </c>
    </row>
    <row r="38" spans="1:2" x14ac:dyDescent="0.25">
      <c r="A38" s="57">
        <v>10101904</v>
      </c>
      <c r="B38" s="58" t="s">
        <v>16405</v>
      </c>
    </row>
    <row r="39" spans="1:2" x14ac:dyDescent="0.25">
      <c r="A39" s="57">
        <v>10102001</v>
      </c>
      <c r="B39" s="58" t="s">
        <v>9778</v>
      </c>
    </row>
    <row r="40" spans="1:2" x14ac:dyDescent="0.25">
      <c r="A40" s="57">
        <v>10102002</v>
      </c>
      <c r="B40" s="58" t="s">
        <v>4570</v>
      </c>
    </row>
    <row r="41" spans="1:2" x14ac:dyDescent="0.25">
      <c r="A41" s="57">
        <v>10111301</v>
      </c>
      <c r="B41" s="58" t="s">
        <v>17400</v>
      </c>
    </row>
    <row r="42" spans="1:2" x14ac:dyDescent="0.25">
      <c r="A42" s="57">
        <v>10111302</v>
      </c>
      <c r="B42" s="58" t="s">
        <v>17111</v>
      </c>
    </row>
    <row r="43" spans="1:2" x14ac:dyDescent="0.25">
      <c r="A43" s="57">
        <v>10111303</v>
      </c>
      <c r="B43" s="58" t="s">
        <v>12217</v>
      </c>
    </row>
    <row r="44" spans="1:2" x14ac:dyDescent="0.25">
      <c r="A44" s="57">
        <v>10111304</v>
      </c>
      <c r="B44" s="58" t="s">
        <v>7705</v>
      </c>
    </row>
    <row r="45" spans="1:2" x14ac:dyDescent="0.25">
      <c r="A45" s="57">
        <v>10111305</v>
      </c>
      <c r="B45" s="58" t="s">
        <v>16782</v>
      </c>
    </row>
    <row r="46" spans="1:2" x14ac:dyDescent="0.25">
      <c r="A46" s="57">
        <v>10111306</v>
      </c>
      <c r="B46" s="58" t="s">
        <v>18290</v>
      </c>
    </row>
    <row r="47" spans="1:2" x14ac:dyDescent="0.25">
      <c r="A47" s="57">
        <v>10111307</v>
      </c>
      <c r="B47" s="58" t="s">
        <v>11508</v>
      </c>
    </row>
    <row r="48" spans="1:2" x14ac:dyDescent="0.25">
      <c r="A48" s="57">
        <v>10121501</v>
      </c>
      <c r="B48" s="58" t="s">
        <v>6276</v>
      </c>
    </row>
    <row r="49" spans="1:2" x14ac:dyDescent="0.25">
      <c r="A49" s="57">
        <v>10121502</v>
      </c>
      <c r="B49" s="58" t="s">
        <v>16358</v>
      </c>
    </row>
    <row r="50" spans="1:2" x14ac:dyDescent="0.25">
      <c r="A50" s="57">
        <v>10121503</v>
      </c>
      <c r="B50" s="58" t="s">
        <v>816</v>
      </c>
    </row>
    <row r="51" spans="1:2" x14ac:dyDescent="0.25">
      <c r="A51" s="57">
        <v>10121504</v>
      </c>
      <c r="B51" s="58" t="s">
        <v>18562</v>
      </c>
    </row>
    <row r="52" spans="1:2" x14ac:dyDescent="0.25">
      <c r="A52" s="57">
        <v>10121505</v>
      </c>
      <c r="B52" s="58" t="s">
        <v>5605</v>
      </c>
    </row>
    <row r="53" spans="1:2" x14ac:dyDescent="0.25">
      <c r="A53" s="57">
        <v>10121506</v>
      </c>
      <c r="B53" s="58" t="s">
        <v>10764</v>
      </c>
    </row>
    <row r="54" spans="1:2" x14ac:dyDescent="0.25">
      <c r="A54" s="57">
        <v>10121601</v>
      </c>
      <c r="B54" s="58" t="s">
        <v>11261</v>
      </c>
    </row>
    <row r="55" spans="1:2" x14ac:dyDescent="0.25">
      <c r="A55" s="57">
        <v>10121602</v>
      </c>
      <c r="B55" s="58" t="s">
        <v>10829</v>
      </c>
    </row>
    <row r="56" spans="1:2" x14ac:dyDescent="0.25">
      <c r="A56" s="57">
        <v>10121603</v>
      </c>
      <c r="B56" s="58" t="s">
        <v>15845</v>
      </c>
    </row>
    <row r="57" spans="1:2" x14ac:dyDescent="0.25">
      <c r="A57" s="57">
        <v>10121604</v>
      </c>
      <c r="B57" s="58" t="s">
        <v>14705</v>
      </c>
    </row>
    <row r="58" spans="1:2" x14ac:dyDescent="0.25">
      <c r="A58" s="57">
        <v>10121701</v>
      </c>
      <c r="B58" s="58" t="s">
        <v>13994</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11435</v>
      </c>
    </row>
    <row r="64" spans="1:2" x14ac:dyDescent="0.25">
      <c r="A64" s="57">
        <v>10121804</v>
      </c>
      <c r="B64" s="58" t="s">
        <v>3462</v>
      </c>
    </row>
    <row r="65" spans="1:2" x14ac:dyDescent="0.25">
      <c r="A65" s="57">
        <v>10121805</v>
      </c>
      <c r="B65" s="58" t="s">
        <v>12715</v>
      </c>
    </row>
    <row r="66" spans="1:2" x14ac:dyDescent="0.25">
      <c r="A66" s="57">
        <v>10121806</v>
      </c>
      <c r="B66" s="58" t="s">
        <v>3230</v>
      </c>
    </row>
    <row r="67" spans="1:2" x14ac:dyDescent="0.25">
      <c r="A67" s="57">
        <v>10121901</v>
      </c>
      <c r="B67" s="58" t="s">
        <v>7684</v>
      </c>
    </row>
    <row r="68" spans="1:2" x14ac:dyDescent="0.25">
      <c r="A68" s="57">
        <v>10122001</v>
      </c>
      <c r="B68" s="58" t="s">
        <v>4466</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10510</v>
      </c>
    </row>
    <row r="73" spans="1:2" x14ac:dyDescent="0.25">
      <c r="A73" s="57">
        <v>10122103</v>
      </c>
      <c r="B73" s="58" t="s">
        <v>1073</v>
      </c>
    </row>
    <row r="74" spans="1:2" x14ac:dyDescent="0.25">
      <c r="A74" s="57">
        <v>10131506</v>
      </c>
      <c r="B74" s="58" t="s">
        <v>11512</v>
      </c>
    </row>
    <row r="75" spans="1:2" x14ac:dyDescent="0.25">
      <c r="A75" s="57">
        <v>10131507</v>
      </c>
      <c r="B75" s="58" t="s">
        <v>5746</v>
      </c>
    </row>
    <row r="76" spans="1:2" x14ac:dyDescent="0.25">
      <c r="A76" s="57">
        <v>10131508</v>
      </c>
      <c r="B76" s="58" t="s">
        <v>2069</v>
      </c>
    </row>
    <row r="77" spans="1:2" x14ac:dyDescent="0.25">
      <c r="A77" s="57">
        <v>10131601</v>
      </c>
      <c r="B77" s="58" t="s">
        <v>5439</v>
      </c>
    </row>
    <row r="78" spans="1:2" x14ac:dyDescent="0.25">
      <c r="A78" s="57">
        <v>10131602</v>
      </c>
      <c r="B78" s="58" t="s">
        <v>5660</v>
      </c>
    </row>
    <row r="79" spans="1:2" x14ac:dyDescent="0.25">
      <c r="A79" s="57">
        <v>10131603</v>
      </c>
      <c r="B79" s="58" t="s">
        <v>4539</v>
      </c>
    </row>
    <row r="80" spans="1:2" x14ac:dyDescent="0.25">
      <c r="A80" s="57">
        <v>10131604</v>
      </c>
      <c r="B80" s="58" t="s">
        <v>16579</v>
      </c>
    </row>
    <row r="81" spans="1:2" x14ac:dyDescent="0.25">
      <c r="A81" s="57">
        <v>10131701</v>
      </c>
      <c r="B81" s="58" t="s">
        <v>7141</v>
      </c>
    </row>
    <row r="82" spans="1:2" x14ac:dyDescent="0.25">
      <c r="A82" s="57">
        <v>10131702</v>
      </c>
      <c r="B82" s="58" t="s">
        <v>6701</v>
      </c>
    </row>
    <row r="83" spans="1:2" x14ac:dyDescent="0.25">
      <c r="A83" s="57">
        <v>10141501</v>
      </c>
      <c r="B83" s="58" t="s">
        <v>14956</v>
      </c>
    </row>
    <row r="84" spans="1:2" x14ac:dyDescent="0.25">
      <c r="A84" s="57">
        <v>10141502</v>
      </c>
      <c r="B84" s="58" t="s">
        <v>1078</v>
      </c>
    </row>
    <row r="85" spans="1:2" x14ac:dyDescent="0.25">
      <c r="A85" s="57">
        <v>10141503</v>
      </c>
      <c r="B85" s="58" t="s">
        <v>3238</v>
      </c>
    </row>
    <row r="86" spans="1:2" x14ac:dyDescent="0.25">
      <c r="A86" s="57">
        <v>10141504</v>
      </c>
      <c r="B86" s="58" t="s">
        <v>13800</v>
      </c>
    </row>
    <row r="87" spans="1:2" x14ac:dyDescent="0.25">
      <c r="A87" s="57">
        <v>10141601</v>
      </c>
      <c r="B87" s="58" t="s">
        <v>8710</v>
      </c>
    </row>
    <row r="88" spans="1:2" x14ac:dyDescent="0.25">
      <c r="A88" s="57">
        <v>10141602</v>
      </c>
      <c r="B88" s="58" t="s">
        <v>2009</v>
      </c>
    </row>
    <row r="89" spans="1:2" x14ac:dyDescent="0.25">
      <c r="A89" s="57">
        <v>10141603</v>
      </c>
      <c r="B89" s="58" t="s">
        <v>7234</v>
      </c>
    </row>
    <row r="90" spans="1:2" x14ac:dyDescent="0.25">
      <c r="A90" s="57">
        <v>10141604</v>
      </c>
      <c r="B90" s="58" t="s">
        <v>4683</v>
      </c>
    </row>
    <row r="91" spans="1:2" x14ac:dyDescent="0.25">
      <c r="A91" s="57">
        <v>10141605</v>
      </c>
      <c r="B91" s="58" t="s">
        <v>7041</v>
      </c>
    </row>
    <row r="92" spans="1:2" x14ac:dyDescent="0.25">
      <c r="A92" s="57">
        <v>10141606</v>
      </c>
      <c r="B92" s="58" t="s">
        <v>11379</v>
      </c>
    </row>
    <row r="93" spans="1:2" x14ac:dyDescent="0.25">
      <c r="A93" s="57">
        <v>10141607</v>
      </c>
      <c r="B93" s="58" t="s">
        <v>4279</v>
      </c>
    </row>
    <row r="94" spans="1:2" x14ac:dyDescent="0.25">
      <c r="A94" s="57">
        <v>10141608</v>
      </c>
      <c r="B94" s="58" t="s">
        <v>6187</v>
      </c>
    </row>
    <row r="95" spans="1:2" x14ac:dyDescent="0.25">
      <c r="A95" s="57">
        <v>10141609</v>
      </c>
      <c r="B95" s="58" t="s">
        <v>7451</v>
      </c>
    </row>
    <row r="96" spans="1:2" x14ac:dyDescent="0.25">
      <c r="A96" s="57">
        <v>10141610</v>
      </c>
      <c r="B96" s="58" t="s">
        <v>14403</v>
      </c>
    </row>
    <row r="97" spans="1:2" x14ac:dyDescent="0.25">
      <c r="A97" s="57">
        <v>10141611</v>
      </c>
      <c r="B97" s="58" t="s">
        <v>11664</v>
      </c>
    </row>
    <row r="98" spans="1:2" x14ac:dyDescent="0.25">
      <c r="A98" s="57">
        <v>10151501</v>
      </c>
      <c r="B98" s="58" t="s">
        <v>1468</v>
      </c>
    </row>
    <row r="99" spans="1:2" x14ac:dyDescent="0.25">
      <c r="A99" s="57">
        <v>10151502</v>
      </c>
      <c r="B99" s="58" t="s">
        <v>18815</v>
      </c>
    </row>
    <row r="100" spans="1:2" x14ac:dyDescent="0.25">
      <c r="A100" s="57">
        <v>10151503</v>
      </c>
      <c r="B100" s="58" t="s">
        <v>5031</v>
      </c>
    </row>
    <row r="101" spans="1:2" x14ac:dyDescent="0.25">
      <c r="A101" s="57">
        <v>10151504</v>
      </c>
      <c r="B101" s="58" t="s">
        <v>14687</v>
      </c>
    </row>
    <row r="102" spans="1:2" x14ac:dyDescent="0.25">
      <c r="A102" s="57">
        <v>10151505</v>
      </c>
      <c r="B102" s="58" t="s">
        <v>4731</v>
      </c>
    </row>
    <row r="103" spans="1:2" x14ac:dyDescent="0.25">
      <c r="A103" s="57">
        <v>10151506</v>
      </c>
      <c r="B103" s="58" t="s">
        <v>16716</v>
      </c>
    </row>
    <row r="104" spans="1:2" x14ac:dyDescent="0.25">
      <c r="A104" s="57">
        <v>10151507</v>
      </c>
      <c r="B104" s="58" t="s">
        <v>4005</v>
      </c>
    </row>
    <row r="105" spans="1:2" x14ac:dyDescent="0.25">
      <c r="A105" s="57">
        <v>10151508</v>
      </c>
      <c r="B105" s="58" t="s">
        <v>16537</v>
      </c>
    </row>
    <row r="106" spans="1:2" x14ac:dyDescent="0.25">
      <c r="A106" s="57">
        <v>10151509</v>
      </c>
      <c r="B106" s="58" t="s">
        <v>7537</v>
      </c>
    </row>
    <row r="107" spans="1:2" x14ac:dyDescent="0.25">
      <c r="A107" s="57">
        <v>10151510</v>
      </c>
      <c r="B107" s="58" t="s">
        <v>10359</v>
      </c>
    </row>
    <row r="108" spans="1:2" x14ac:dyDescent="0.25">
      <c r="A108" s="57">
        <v>10151511</v>
      </c>
      <c r="B108" s="58" t="s">
        <v>322</v>
      </c>
    </row>
    <row r="109" spans="1:2" x14ac:dyDescent="0.25">
      <c r="A109" s="57">
        <v>10151512</v>
      </c>
      <c r="B109" s="58" t="s">
        <v>10390</v>
      </c>
    </row>
    <row r="110" spans="1:2" x14ac:dyDescent="0.25">
      <c r="A110" s="57">
        <v>10151513</v>
      </c>
      <c r="B110" s="58" t="s">
        <v>11087</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15850</v>
      </c>
    </row>
    <row r="119" spans="1:2" x14ac:dyDescent="0.25">
      <c r="A119" s="57">
        <v>10151522</v>
      </c>
      <c r="B119" s="58" t="s">
        <v>10482</v>
      </c>
    </row>
    <row r="120" spans="1:2" x14ac:dyDescent="0.25">
      <c r="A120" s="57">
        <v>10151523</v>
      </c>
      <c r="B120" s="58" t="s">
        <v>3144</v>
      </c>
    </row>
    <row r="121" spans="1:2" x14ac:dyDescent="0.25">
      <c r="A121" s="57">
        <v>10151524</v>
      </c>
      <c r="B121" s="58" t="s">
        <v>11220</v>
      </c>
    </row>
    <row r="122" spans="1:2" x14ac:dyDescent="0.25">
      <c r="A122" s="57">
        <v>10151525</v>
      </c>
      <c r="B122" s="58" t="s">
        <v>9748</v>
      </c>
    </row>
    <row r="123" spans="1:2" x14ac:dyDescent="0.25">
      <c r="A123" s="57">
        <v>10151526</v>
      </c>
      <c r="B123" s="58" t="s">
        <v>637</v>
      </c>
    </row>
    <row r="124" spans="1:2" x14ac:dyDescent="0.25">
      <c r="A124" s="57">
        <v>10151527</v>
      </c>
      <c r="B124" s="58" t="s">
        <v>7444</v>
      </c>
    </row>
    <row r="125" spans="1:2" x14ac:dyDescent="0.25">
      <c r="A125" s="57">
        <v>10151528</v>
      </c>
      <c r="B125" s="58" t="s">
        <v>2115</v>
      </c>
    </row>
    <row r="126" spans="1:2" x14ac:dyDescent="0.25">
      <c r="A126" s="57">
        <v>10151529</v>
      </c>
      <c r="B126" s="58" t="s">
        <v>13163</v>
      </c>
    </row>
    <row r="127" spans="1:2" x14ac:dyDescent="0.25">
      <c r="A127" s="57">
        <v>10151530</v>
      </c>
      <c r="B127" s="58" t="s">
        <v>2964</v>
      </c>
    </row>
    <row r="128" spans="1:2" x14ac:dyDescent="0.25">
      <c r="A128" s="57">
        <v>10151531</v>
      </c>
      <c r="B128" s="58" t="s">
        <v>13545</v>
      </c>
    </row>
    <row r="129" spans="1:2" x14ac:dyDescent="0.25">
      <c r="A129" s="57">
        <v>10151532</v>
      </c>
      <c r="B129" s="58" t="s">
        <v>10705</v>
      </c>
    </row>
    <row r="130" spans="1:2" x14ac:dyDescent="0.25">
      <c r="A130" s="57">
        <v>10151533</v>
      </c>
      <c r="B130" s="58" t="s">
        <v>15008</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3850</v>
      </c>
    </row>
    <row r="136" spans="1:2" x14ac:dyDescent="0.25">
      <c r="A136" s="57">
        <v>10151604</v>
      </c>
      <c r="B136" s="58" t="s">
        <v>15807</v>
      </c>
    </row>
    <row r="137" spans="1:2" x14ac:dyDescent="0.25">
      <c r="A137" s="57">
        <v>10151605</v>
      </c>
      <c r="B137" s="58" t="s">
        <v>12434</v>
      </c>
    </row>
    <row r="138" spans="1:2" x14ac:dyDescent="0.25">
      <c r="A138" s="57">
        <v>10151606</v>
      </c>
      <c r="B138" s="58" t="s">
        <v>1671</v>
      </c>
    </row>
    <row r="139" spans="1:2" x14ac:dyDescent="0.25">
      <c r="A139" s="57">
        <v>10151607</v>
      </c>
      <c r="B139" s="58" t="s">
        <v>4413</v>
      </c>
    </row>
    <row r="140" spans="1:2" x14ac:dyDescent="0.25">
      <c r="A140" s="57">
        <v>10151608</v>
      </c>
      <c r="B140" s="58" t="s">
        <v>16348</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14019</v>
      </c>
    </row>
    <row r="147" spans="1:2" x14ac:dyDescent="0.25">
      <c r="A147" s="57">
        <v>10151704</v>
      </c>
      <c r="B147" s="58" t="s">
        <v>8023</v>
      </c>
    </row>
    <row r="148" spans="1:2" x14ac:dyDescent="0.25">
      <c r="A148" s="57">
        <v>10151705</v>
      </c>
      <c r="B148" s="58" t="s">
        <v>17202</v>
      </c>
    </row>
    <row r="149" spans="1:2" x14ac:dyDescent="0.25">
      <c r="A149" s="57">
        <v>10151706</v>
      </c>
      <c r="B149" s="58" t="s">
        <v>7635</v>
      </c>
    </row>
    <row r="150" spans="1:2" x14ac:dyDescent="0.25">
      <c r="A150" s="57">
        <v>10151801</v>
      </c>
      <c r="B150" s="58" t="s">
        <v>11507</v>
      </c>
    </row>
    <row r="151" spans="1:2" x14ac:dyDescent="0.25">
      <c r="A151" s="57">
        <v>10151802</v>
      </c>
      <c r="B151" s="58" t="s">
        <v>16076</v>
      </c>
    </row>
    <row r="152" spans="1:2" x14ac:dyDescent="0.25">
      <c r="A152" s="57">
        <v>10151803</v>
      </c>
      <c r="B152" s="58" t="s">
        <v>9665</v>
      </c>
    </row>
    <row r="153" spans="1:2" x14ac:dyDescent="0.25">
      <c r="A153" s="57">
        <v>10151804</v>
      </c>
      <c r="B153" s="58" t="s">
        <v>16090</v>
      </c>
    </row>
    <row r="154" spans="1:2" x14ac:dyDescent="0.25">
      <c r="A154" s="57">
        <v>10151805</v>
      </c>
      <c r="B154" s="58" t="s">
        <v>965</v>
      </c>
    </row>
    <row r="155" spans="1:2" x14ac:dyDescent="0.25">
      <c r="A155" s="57">
        <v>10151806</v>
      </c>
      <c r="B155" s="58" t="s">
        <v>5051</v>
      </c>
    </row>
    <row r="156" spans="1:2" x14ac:dyDescent="0.25">
      <c r="A156" s="57">
        <v>10151807</v>
      </c>
      <c r="B156" s="58" t="s">
        <v>14373</v>
      </c>
    </row>
    <row r="157" spans="1:2" x14ac:dyDescent="0.25">
      <c r="A157" s="57">
        <v>10151808</v>
      </c>
      <c r="B157" s="58" t="s">
        <v>16794</v>
      </c>
    </row>
    <row r="158" spans="1:2" x14ac:dyDescent="0.25">
      <c r="A158" s="57">
        <v>10151809</v>
      </c>
      <c r="B158" s="58" t="s">
        <v>3604</v>
      </c>
    </row>
    <row r="159" spans="1:2" x14ac:dyDescent="0.25">
      <c r="A159" s="57">
        <v>10151810</v>
      </c>
      <c r="B159" s="58" t="s">
        <v>1793</v>
      </c>
    </row>
    <row r="160" spans="1:2" x14ac:dyDescent="0.25">
      <c r="A160" s="57">
        <v>10151811</v>
      </c>
      <c r="B160" s="58" t="s">
        <v>7064</v>
      </c>
    </row>
    <row r="161" spans="1:2" x14ac:dyDescent="0.25">
      <c r="A161" s="57">
        <v>10151901</v>
      </c>
      <c r="B161" s="58" t="s">
        <v>17180</v>
      </c>
    </row>
    <row r="162" spans="1:2" x14ac:dyDescent="0.25">
      <c r="A162" s="57">
        <v>10151902</v>
      </c>
      <c r="B162" s="58" t="s">
        <v>13227</v>
      </c>
    </row>
    <row r="163" spans="1:2" x14ac:dyDescent="0.25">
      <c r="A163" s="57">
        <v>10151903</v>
      </c>
      <c r="B163" s="58" t="s">
        <v>15970</v>
      </c>
    </row>
    <row r="164" spans="1:2" x14ac:dyDescent="0.25">
      <c r="A164" s="57">
        <v>10151904</v>
      </c>
      <c r="B164" s="58" t="s">
        <v>785</v>
      </c>
    </row>
    <row r="165" spans="1:2" x14ac:dyDescent="0.25">
      <c r="A165" s="57">
        <v>10151905</v>
      </c>
      <c r="B165" s="58" t="s">
        <v>15794</v>
      </c>
    </row>
    <row r="166" spans="1:2" x14ac:dyDescent="0.25">
      <c r="A166" s="57">
        <v>10151906</v>
      </c>
      <c r="B166" s="58" t="s">
        <v>13432</v>
      </c>
    </row>
    <row r="167" spans="1:2" x14ac:dyDescent="0.25">
      <c r="A167" s="57">
        <v>10151907</v>
      </c>
      <c r="B167" s="58" t="s">
        <v>15417</v>
      </c>
    </row>
    <row r="168" spans="1:2" x14ac:dyDescent="0.25">
      <c r="A168" s="57">
        <v>10152001</v>
      </c>
      <c r="B168" s="58" t="s">
        <v>719</v>
      </c>
    </row>
    <row r="169" spans="1:2" x14ac:dyDescent="0.25">
      <c r="A169" s="57">
        <v>10152002</v>
      </c>
      <c r="B169" s="58" t="s">
        <v>5523</v>
      </c>
    </row>
    <row r="170" spans="1:2" x14ac:dyDescent="0.25">
      <c r="A170" s="57">
        <v>10152003</v>
      </c>
      <c r="B170" s="58" t="s">
        <v>11194</v>
      </c>
    </row>
    <row r="171" spans="1:2" x14ac:dyDescent="0.25">
      <c r="A171" s="57">
        <v>10152101</v>
      </c>
      <c r="B171" s="58" t="s">
        <v>17377</v>
      </c>
    </row>
    <row r="172" spans="1:2" x14ac:dyDescent="0.25">
      <c r="A172" s="57">
        <v>10152102</v>
      </c>
      <c r="B172" s="58" t="s">
        <v>1107</v>
      </c>
    </row>
    <row r="173" spans="1:2" x14ac:dyDescent="0.25">
      <c r="A173" s="57">
        <v>10152103</v>
      </c>
      <c r="B173" s="58" t="s">
        <v>5492</v>
      </c>
    </row>
    <row r="174" spans="1:2" x14ac:dyDescent="0.25">
      <c r="A174" s="57">
        <v>10152104</v>
      </c>
      <c r="B174" s="58" t="s">
        <v>9828</v>
      </c>
    </row>
    <row r="175" spans="1:2" x14ac:dyDescent="0.25">
      <c r="A175" s="57">
        <v>10152201</v>
      </c>
      <c r="B175" s="58" t="s">
        <v>12824</v>
      </c>
    </row>
    <row r="176" spans="1:2" x14ac:dyDescent="0.25">
      <c r="A176" s="57">
        <v>10152202</v>
      </c>
      <c r="B176" s="58" t="s">
        <v>10032</v>
      </c>
    </row>
    <row r="177" spans="1:2" x14ac:dyDescent="0.25">
      <c r="A177" s="57">
        <v>10161501</v>
      </c>
      <c r="B177" s="58" t="s">
        <v>17512</v>
      </c>
    </row>
    <row r="178" spans="1:2" x14ac:dyDescent="0.25">
      <c r="A178" s="57">
        <v>10161502</v>
      </c>
      <c r="B178" s="58" t="s">
        <v>16482</v>
      </c>
    </row>
    <row r="179" spans="1:2" x14ac:dyDescent="0.25">
      <c r="A179" s="57">
        <v>10161503</v>
      </c>
      <c r="B179" s="58" t="s">
        <v>10735</v>
      </c>
    </row>
    <row r="180" spans="1:2" x14ac:dyDescent="0.25">
      <c r="A180" s="57">
        <v>10161504</v>
      </c>
      <c r="B180" s="58" t="s">
        <v>3792</v>
      </c>
    </row>
    <row r="181" spans="1:2" x14ac:dyDescent="0.25">
      <c r="A181" s="57">
        <v>10161505</v>
      </c>
      <c r="B181" s="58" t="s">
        <v>14009</v>
      </c>
    </row>
    <row r="182" spans="1:2" x14ac:dyDescent="0.25">
      <c r="A182" s="57">
        <v>10161506</v>
      </c>
      <c r="B182" s="58" t="s">
        <v>18473</v>
      </c>
    </row>
    <row r="183" spans="1:2" x14ac:dyDescent="0.25">
      <c r="A183" s="57">
        <v>10161507</v>
      </c>
      <c r="B183" s="58" t="s">
        <v>973</v>
      </c>
    </row>
    <row r="184" spans="1:2" x14ac:dyDescent="0.25">
      <c r="A184" s="57">
        <v>10161508</v>
      </c>
      <c r="B184" s="58" t="s">
        <v>16997</v>
      </c>
    </row>
    <row r="185" spans="1:2" x14ac:dyDescent="0.25">
      <c r="A185" s="57">
        <v>10161509</v>
      </c>
      <c r="B185" s="58" t="s">
        <v>10492</v>
      </c>
    </row>
    <row r="186" spans="1:2" x14ac:dyDescent="0.25">
      <c r="A186" s="57">
        <v>10161510</v>
      </c>
      <c r="B186" s="58" t="s">
        <v>11135</v>
      </c>
    </row>
    <row r="187" spans="1:2" x14ac:dyDescent="0.25">
      <c r="A187" s="57">
        <v>10161511</v>
      </c>
      <c r="B187" s="58" t="s">
        <v>7919</v>
      </c>
    </row>
    <row r="188" spans="1:2" x14ac:dyDescent="0.25">
      <c r="A188" s="57">
        <v>10161512</v>
      </c>
      <c r="B188" s="58" t="s">
        <v>8853</v>
      </c>
    </row>
    <row r="189" spans="1:2" x14ac:dyDescent="0.25">
      <c r="A189" s="57">
        <v>10161513</v>
      </c>
      <c r="B189" s="58" t="s">
        <v>14893</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16610</v>
      </c>
    </row>
    <row r="194" spans="1:2" x14ac:dyDescent="0.25">
      <c r="A194" s="57">
        <v>10161605</v>
      </c>
      <c r="B194" s="58" t="s">
        <v>13766</v>
      </c>
    </row>
    <row r="195" spans="1:2" x14ac:dyDescent="0.25">
      <c r="A195" s="57">
        <v>10161701</v>
      </c>
      <c r="B195" s="58" t="s">
        <v>3190</v>
      </c>
    </row>
    <row r="196" spans="1:2" x14ac:dyDescent="0.25">
      <c r="A196" s="57">
        <v>10161702</v>
      </c>
      <c r="B196" s="58" t="s">
        <v>13289</v>
      </c>
    </row>
    <row r="197" spans="1:2" x14ac:dyDescent="0.25">
      <c r="A197" s="57">
        <v>10161703</v>
      </c>
      <c r="B197" s="58" t="s">
        <v>12567</v>
      </c>
    </row>
    <row r="198" spans="1:2" x14ac:dyDescent="0.25">
      <c r="A198" s="57">
        <v>10161704</v>
      </c>
      <c r="B198" s="58" t="s">
        <v>11299</v>
      </c>
    </row>
    <row r="199" spans="1:2" x14ac:dyDescent="0.25">
      <c r="A199" s="57">
        <v>10161705</v>
      </c>
      <c r="B199" s="58" t="s">
        <v>3152</v>
      </c>
    </row>
    <row r="200" spans="1:2" x14ac:dyDescent="0.25">
      <c r="A200" s="57">
        <v>10161707</v>
      </c>
      <c r="B200" s="58" t="s">
        <v>9719</v>
      </c>
    </row>
    <row r="201" spans="1:2" x14ac:dyDescent="0.25">
      <c r="A201" s="57">
        <v>10161801</v>
      </c>
      <c r="B201" s="58" t="s">
        <v>7793</v>
      </c>
    </row>
    <row r="202" spans="1:2" x14ac:dyDescent="0.25">
      <c r="A202" s="57">
        <v>10161802</v>
      </c>
      <c r="B202" s="58" t="s">
        <v>13526</v>
      </c>
    </row>
    <row r="203" spans="1:2" x14ac:dyDescent="0.25">
      <c r="A203" s="57">
        <v>10161803</v>
      </c>
      <c r="B203" s="58" t="s">
        <v>3519</v>
      </c>
    </row>
    <row r="204" spans="1:2" x14ac:dyDescent="0.25">
      <c r="A204" s="57">
        <v>10161804</v>
      </c>
      <c r="B204" s="58" t="s">
        <v>6604</v>
      </c>
    </row>
    <row r="205" spans="1:2" x14ac:dyDescent="0.25">
      <c r="A205" s="57">
        <v>10161901</v>
      </c>
      <c r="B205" s="58" t="s">
        <v>14762</v>
      </c>
    </row>
    <row r="206" spans="1:2" x14ac:dyDescent="0.25">
      <c r="A206" s="57">
        <v>10161902</v>
      </c>
      <c r="B206" s="58" t="s">
        <v>16837</v>
      </c>
    </row>
    <row r="207" spans="1:2" x14ac:dyDescent="0.25">
      <c r="A207" s="57">
        <v>10161903</v>
      </c>
      <c r="B207" s="58" t="s">
        <v>18012</v>
      </c>
    </row>
    <row r="208" spans="1:2" x14ac:dyDescent="0.25">
      <c r="A208" s="57">
        <v>10161904</v>
      </c>
      <c r="B208" s="58" t="s">
        <v>9943</v>
      </c>
    </row>
    <row r="209" spans="1:2" x14ac:dyDescent="0.25">
      <c r="A209" s="57">
        <v>10161905</v>
      </c>
      <c r="B209" s="58" t="s">
        <v>861</v>
      </c>
    </row>
    <row r="210" spans="1:2" x14ac:dyDescent="0.25">
      <c r="A210" s="57">
        <v>10161906</v>
      </c>
      <c r="B210" s="58" t="s">
        <v>10589</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17615</v>
      </c>
    </row>
    <row r="215" spans="1:2" x14ac:dyDescent="0.25">
      <c r="A215" s="57">
        <v>10171503</v>
      </c>
      <c r="B215" s="58" t="s">
        <v>6484</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5125</v>
      </c>
    </row>
    <row r="220" spans="1:2" x14ac:dyDescent="0.25">
      <c r="A220" s="57">
        <v>10171604</v>
      </c>
      <c r="B220" s="58" t="s">
        <v>5793</v>
      </c>
    </row>
    <row r="221" spans="1:2" x14ac:dyDescent="0.25">
      <c r="A221" s="57">
        <v>10171605</v>
      </c>
      <c r="B221" s="58" t="s">
        <v>4185</v>
      </c>
    </row>
    <row r="222" spans="1:2" x14ac:dyDescent="0.25">
      <c r="A222" s="57">
        <v>10171701</v>
      </c>
      <c r="B222" s="58" t="s">
        <v>7319</v>
      </c>
    </row>
    <row r="223" spans="1:2" x14ac:dyDescent="0.25">
      <c r="A223" s="57">
        <v>10171702</v>
      </c>
      <c r="B223" s="58" t="s">
        <v>5085</v>
      </c>
    </row>
    <row r="224" spans="1:2" x14ac:dyDescent="0.25">
      <c r="A224" s="57">
        <v>10191506</v>
      </c>
      <c r="B224" s="58" t="s">
        <v>16993</v>
      </c>
    </row>
    <row r="225" spans="1:2" x14ac:dyDescent="0.25">
      <c r="A225" s="57">
        <v>10191507</v>
      </c>
      <c r="B225" s="58" t="s">
        <v>7366</v>
      </c>
    </row>
    <row r="226" spans="1:2" x14ac:dyDescent="0.25">
      <c r="A226" s="57">
        <v>10191508</v>
      </c>
      <c r="B226" s="58" t="s">
        <v>8476</v>
      </c>
    </row>
    <row r="227" spans="1:2" x14ac:dyDescent="0.25">
      <c r="A227" s="57">
        <v>10191509</v>
      </c>
      <c r="B227" s="58" t="s">
        <v>6188</v>
      </c>
    </row>
    <row r="228" spans="1:2" x14ac:dyDescent="0.25">
      <c r="A228" s="57">
        <v>10191701</v>
      </c>
      <c r="B228" s="58" t="s">
        <v>15089</v>
      </c>
    </row>
    <row r="229" spans="1:2" x14ac:dyDescent="0.25">
      <c r="A229" s="57">
        <v>10191703</v>
      </c>
      <c r="B229" s="58" t="s">
        <v>5994</v>
      </c>
    </row>
    <row r="230" spans="1:2" x14ac:dyDescent="0.25">
      <c r="A230" s="57">
        <v>10191704</v>
      </c>
      <c r="B230" s="58" t="s">
        <v>7962</v>
      </c>
    </row>
    <row r="231" spans="1:2" x14ac:dyDescent="0.25">
      <c r="A231" s="57">
        <v>10191705</v>
      </c>
      <c r="B231" s="58" t="s">
        <v>5228</v>
      </c>
    </row>
    <row r="232" spans="1:2" x14ac:dyDescent="0.25">
      <c r="A232" s="57">
        <v>10191706</v>
      </c>
      <c r="B232" s="58" t="s">
        <v>589</v>
      </c>
    </row>
    <row r="233" spans="1:2" x14ac:dyDescent="0.25">
      <c r="A233" s="57">
        <v>11101501</v>
      </c>
      <c r="B233" s="58" t="s">
        <v>1246</v>
      </c>
    </row>
    <row r="234" spans="1:2" x14ac:dyDescent="0.25">
      <c r="A234" s="57">
        <v>11101502</v>
      </c>
      <c r="B234" s="58" t="s">
        <v>15171</v>
      </c>
    </row>
    <row r="235" spans="1:2" x14ac:dyDescent="0.25">
      <c r="A235" s="57">
        <v>11101503</v>
      </c>
      <c r="B235" s="58" t="s">
        <v>4449</v>
      </c>
    </row>
    <row r="236" spans="1:2" x14ac:dyDescent="0.25">
      <c r="A236" s="57">
        <v>11101504</v>
      </c>
      <c r="B236" s="58" t="s">
        <v>15658</v>
      </c>
    </row>
    <row r="237" spans="1:2" x14ac:dyDescent="0.25">
      <c r="A237" s="57">
        <v>11101505</v>
      </c>
      <c r="B237" s="58" t="s">
        <v>6526</v>
      </c>
    </row>
    <row r="238" spans="1:2" x14ac:dyDescent="0.25">
      <c r="A238" s="57">
        <v>11101506</v>
      </c>
      <c r="B238" s="58" t="s">
        <v>988</v>
      </c>
    </row>
    <row r="239" spans="1:2" x14ac:dyDescent="0.25">
      <c r="A239" s="57">
        <v>11101507</v>
      </c>
      <c r="B239" s="58" t="s">
        <v>9598</v>
      </c>
    </row>
    <row r="240" spans="1:2" x14ac:dyDescent="0.25">
      <c r="A240" s="57">
        <v>11101508</v>
      </c>
      <c r="B240" s="58" t="s">
        <v>14637</v>
      </c>
    </row>
    <row r="241" spans="1:2" x14ac:dyDescent="0.25">
      <c r="A241" s="57">
        <v>11101509</v>
      </c>
      <c r="B241" s="58" t="s">
        <v>12522</v>
      </c>
    </row>
    <row r="242" spans="1:2" x14ac:dyDescent="0.25">
      <c r="A242" s="57">
        <v>11101510</v>
      </c>
      <c r="B242" s="58" t="s">
        <v>17279</v>
      </c>
    </row>
    <row r="243" spans="1:2" x14ac:dyDescent="0.25">
      <c r="A243" s="57">
        <v>11101511</v>
      </c>
      <c r="B243" s="58" t="s">
        <v>6291</v>
      </c>
    </row>
    <row r="244" spans="1:2" x14ac:dyDescent="0.25">
      <c r="A244" s="57">
        <v>11101512</v>
      </c>
      <c r="B244" s="58" t="s">
        <v>5579</v>
      </c>
    </row>
    <row r="245" spans="1:2" x14ac:dyDescent="0.25">
      <c r="A245" s="57">
        <v>11101513</v>
      </c>
      <c r="B245" s="58" t="s">
        <v>10051</v>
      </c>
    </row>
    <row r="246" spans="1:2" x14ac:dyDescent="0.25">
      <c r="A246" s="57">
        <v>11101514</v>
      </c>
      <c r="B246" s="58" t="s">
        <v>10457</v>
      </c>
    </row>
    <row r="247" spans="1:2" x14ac:dyDescent="0.25">
      <c r="A247" s="57">
        <v>11101515</v>
      </c>
      <c r="B247" s="58" t="s">
        <v>16606</v>
      </c>
    </row>
    <row r="248" spans="1:2" x14ac:dyDescent="0.25">
      <c r="A248" s="57">
        <v>11101516</v>
      </c>
      <c r="B248" s="58" t="s">
        <v>3197</v>
      </c>
    </row>
    <row r="249" spans="1:2" x14ac:dyDescent="0.25">
      <c r="A249" s="57">
        <v>11101517</v>
      </c>
      <c r="B249" s="58" t="s">
        <v>15099</v>
      </c>
    </row>
    <row r="250" spans="1:2" x14ac:dyDescent="0.25">
      <c r="A250" s="57">
        <v>11101518</v>
      </c>
      <c r="B250" s="58" t="s">
        <v>15848</v>
      </c>
    </row>
    <row r="251" spans="1:2" x14ac:dyDescent="0.25">
      <c r="A251" s="57">
        <v>11101519</v>
      </c>
      <c r="B251" s="58" t="s">
        <v>14303</v>
      </c>
    </row>
    <row r="252" spans="1:2" x14ac:dyDescent="0.25">
      <c r="A252" s="57">
        <v>11101520</v>
      </c>
      <c r="B252" s="58" t="s">
        <v>9737</v>
      </c>
    </row>
    <row r="253" spans="1:2" x14ac:dyDescent="0.25">
      <c r="A253" s="57">
        <v>11101521</v>
      </c>
      <c r="B253" s="58" t="s">
        <v>218</v>
      </c>
    </row>
    <row r="254" spans="1:2" x14ac:dyDescent="0.25">
      <c r="A254" s="57">
        <v>11101522</v>
      </c>
      <c r="B254" s="58" t="s">
        <v>11221</v>
      </c>
    </row>
    <row r="255" spans="1:2" x14ac:dyDescent="0.25">
      <c r="A255" s="57">
        <v>11101523</v>
      </c>
      <c r="B255" s="58" t="s">
        <v>13081</v>
      </c>
    </row>
    <row r="256" spans="1:2" x14ac:dyDescent="0.25">
      <c r="A256" s="57">
        <v>11101524</v>
      </c>
      <c r="B256" s="58" t="s">
        <v>13324</v>
      </c>
    </row>
    <row r="257" spans="1:2" x14ac:dyDescent="0.25">
      <c r="A257" s="57">
        <v>11101525</v>
      </c>
      <c r="B257" s="58" t="s">
        <v>18277</v>
      </c>
    </row>
    <row r="258" spans="1:2" x14ac:dyDescent="0.25">
      <c r="A258" s="57">
        <v>11101526</v>
      </c>
      <c r="B258" s="58" t="s">
        <v>13673</v>
      </c>
    </row>
    <row r="259" spans="1:2" x14ac:dyDescent="0.25">
      <c r="A259" s="57">
        <v>11101527</v>
      </c>
      <c r="B259" s="58" t="s">
        <v>10221</v>
      </c>
    </row>
    <row r="260" spans="1:2" x14ac:dyDescent="0.25">
      <c r="A260" s="57">
        <v>11101601</v>
      </c>
      <c r="B260" s="58" t="s">
        <v>7455</v>
      </c>
    </row>
    <row r="261" spans="1:2" x14ac:dyDescent="0.25">
      <c r="A261" s="57">
        <v>11101602</v>
      </c>
      <c r="B261" s="58" t="s">
        <v>10681</v>
      </c>
    </row>
    <row r="262" spans="1:2" x14ac:dyDescent="0.25">
      <c r="A262" s="57">
        <v>11101603</v>
      </c>
      <c r="B262" s="58" t="s">
        <v>16254</v>
      </c>
    </row>
    <row r="263" spans="1:2" x14ac:dyDescent="0.25">
      <c r="A263" s="57">
        <v>11101604</v>
      </c>
      <c r="B263" s="58" t="s">
        <v>5454</v>
      </c>
    </row>
    <row r="264" spans="1:2" x14ac:dyDescent="0.25">
      <c r="A264" s="57">
        <v>11101605</v>
      </c>
      <c r="B264" s="58" t="s">
        <v>9826</v>
      </c>
    </row>
    <row r="265" spans="1:2" x14ac:dyDescent="0.25">
      <c r="A265" s="57">
        <v>11101606</v>
      </c>
      <c r="B265" s="58" t="s">
        <v>13294</v>
      </c>
    </row>
    <row r="266" spans="1:2" x14ac:dyDescent="0.25">
      <c r="A266" s="57">
        <v>11101607</v>
      </c>
      <c r="B266" s="58" t="s">
        <v>8001</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4632</v>
      </c>
    </row>
    <row r="274" spans="1:2" x14ac:dyDescent="0.25">
      <c r="A274" s="57">
        <v>11101615</v>
      </c>
      <c r="B274" s="58" t="s">
        <v>6943</v>
      </c>
    </row>
    <row r="275" spans="1:2" x14ac:dyDescent="0.25">
      <c r="A275" s="57">
        <v>11101616</v>
      </c>
      <c r="B275" s="58" t="s">
        <v>2259</v>
      </c>
    </row>
    <row r="276" spans="1:2" x14ac:dyDescent="0.25">
      <c r="A276" s="57">
        <v>11101617</v>
      </c>
      <c r="B276" s="58" t="s">
        <v>15509</v>
      </c>
    </row>
    <row r="277" spans="1:2" x14ac:dyDescent="0.25">
      <c r="A277" s="57">
        <v>11101618</v>
      </c>
      <c r="B277" s="58" t="s">
        <v>12286</v>
      </c>
    </row>
    <row r="278" spans="1:2" x14ac:dyDescent="0.25">
      <c r="A278" s="57">
        <v>11101619</v>
      </c>
      <c r="B278" s="58" t="s">
        <v>958</v>
      </c>
    </row>
    <row r="279" spans="1:2" x14ac:dyDescent="0.25">
      <c r="A279" s="57">
        <v>11101620</v>
      </c>
      <c r="B279" s="58" t="s">
        <v>3821</v>
      </c>
    </row>
    <row r="280" spans="1:2" x14ac:dyDescent="0.25">
      <c r="A280" s="57">
        <v>11101621</v>
      </c>
      <c r="B280" s="58" t="s">
        <v>7935</v>
      </c>
    </row>
    <row r="281" spans="1:2" x14ac:dyDescent="0.25">
      <c r="A281" s="57">
        <v>11101622</v>
      </c>
      <c r="B281" s="58" t="s">
        <v>16852</v>
      </c>
    </row>
    <row r="282" spans="1:2" x14ac:dyDescent="0.25">
      <c r="A282" s="57">
        <v>11101623</v>
      </c>
      <c r="B282" s="58" t="s">
        <v>10194</v>
      </c>
    </row>
    <row r="283" spans="1:2" x14ac:dyDescent="0.25">
      <c r="A283" s="57">
        <v>11101701</v>
      </c>
      <c r="B283" s="58" t="s">
        <v>12453</v>
      </c>
    </row>
    <row r="284" spans="1:2" x14ac:dyDescent="0.25">
      <c r="A284" s="57">
        <v>11101702</v>
      </c>
      <c r="B284" s="58" t="s">
        <v>18281</v>
      </c>
    </row>
    <row r="285" spans="1:2" x14ac:dyDescent="0.25">
      <c r="A285" s="57">
        <v>11101703</v>
      </c>
      <c r="B285" s="58" t="s">
        <v>5581</v>
      </c>
    </row>
    <row r="286" spans="1:2" x14ac:dyDescent="0.25">
      <c r="A286" s="57">
        <v>11101704</v>
      </c>
      <c r="B286" s="58" t="s">
        <v>12760</v>
      </c>
    </row>
    <row r="287" spans="1:2" x14ac:dyDescent="0.25">
      <c r="A287" s="57">
        <v>11101705</v>
      </c>
      <c r="B287" s="58" t="s">
        <v>13102</v>
      </c>
    </row>
    <row r="288" spans="1:2" x14ac:dyDescent="0.25">
      <c r="A288" s="57">
        <v>11101706</v>
      </c>
      <c r="B288" s="58" t="s">
        <v>14044</v>
      </c>
    </row>
    <row r="289" spans="1:2" x14ac:dyDescent="0.25">
      <c r="A289" s="57">
        <v>11101707</v>
      </c>
      <c r="B289" s="58" t="s">
        <v>12687</v>
      </c>
    </row>
    <row r="290" spans="1:2" x14ac:dyDescent="0.25">
      <c r="A290" s="57">
        <v>11101708</v>
      </c>
      <c r="B290" s="58" t="s">
        <v>5252</v>
      </c>
    </row>
    <row r="291" spans="1:2" x14ac:dyDescent="0.25">
      <c r="A291" s="57">
        <v>11101709</v>
      </c>
      <c r="B291" s="58" t="s">
        <v>12315</v>
      </c>
    </row>
    <row r="292" spans="1:2" x14ac:dyDescent="0.25">
      <c r="A292" s="57">
        <v>11101710</v>
      </c>
      <c r="B292" s="58" t="s">
        <v>1387</v>
      </c>
    </row>
    <row r="293" spans="1:2" x14ac:dyDescent="0.25">
      <c r="A293" s="57">
        <v>11101711</v>
      </c>
      <c r="B293" s="58" t="s">
        <v>16573</v>
      </c>
    </row>
    <row r="294" spans="1:2" x14ac:dyDescent="0.25">
      <c r="A294" s="57">
        <v>11101712</v>
      </c>
      <c r="B294" s="58" t="s">
        <v>3814</v>
      </c>
    </row>
    <row r="295" spans="1:2" x14ac:dyDescent="0.25">
      <c r="A295" s="57">
        <v>11101713</v>
      </c>
      <c r="B295" s="58" t="s">
        <v>6714</v>
      </c>
    </row>
    <row r="296" spans="1:2" x14ac:dyDescent="0.25">
      <c r="A296" s="57">
        <v>11101714</v>
      </c>
      <c r="B296" s="58" t="s">
        <v>6845</v>
      </c>
    </row>
    <row r="297" spans="1:2" x14ac:dyDescent="0.25">
      <c r="A297" s="57">
        <v>11101715</v>
      </c>
      <c r="B297" s="58" t="s">
        <v>17159</v>
      </c>
    </row>
    <row r="298" spans="1:2" x14ac:dyDescent="0.25">
      <c r="A298" s="57">
        <v>11101716</v>
      </c>
      <c r="B298" s="58" t="s">
        <v>10866</v>
      </c>
    </row>
    <row r="299" spans="1:2" x14ac:dyDescent="0.25">
      <c r="A299" s="57">
        <v>11101717</v>
      </c>
      <c r="B299" s="58" t="s">
        <v>17924</v>
      </c>
    </row>
    <row r="300" spans="1:2" x14ac:dyDescent="0.25">
      <c r="A300" s="57">
        <v>11101718</v>
      </c>
      <c r="B300" s="58" t="s">
        <v>8417</v>
      </c>
    </row>
    <row r="301" spans="1:2" x14ac:dyDescent="0.25">
      <c r="A301" s="57">
        <v>11101719</v>
      </c>
      <c r="B301" s="58" t="s">
        <v>5783</v>
      </c>
    </row>
    <row r="302" spans="1:2" x14ac:dyDescent="0.25">
      <c r="A302" s="57">
        <v>11101801</v>
      </c>
      <c r="B302" s="58" t="s">
        <v>18062</v>
      </c>
    </row>
    <row r="303" spans="1:2" x14ac:dyDescent="0.25">
      <c r="A303" s="57">
        <v>11101802</v>
      </c>
      <c r="B303" s="58" t="s">
        <v>587</v>
      </c>
    </row>
    <row r="304" spans="1:2" x14ac:dyDescent="0.25">
      <c r="A304" s="57">
        <v>11101803</v>
      </c>
      <c r="B304" s="58" t="s">
        <v>15238</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5452</v>
      </c>
    </row>
    <row r="309" spans="1:2" x14ac:dyDescent="0.25">
      <c r="A309" s="57">
        <v>11111602</v>
      </c>
      <c r="B309" s="58" t="s">
        <v>9237</v>
      </c>
    </row>
    <row r="310" spans="1:2" x14ac:dyDescent="0.25">
      <c r="A310" s="57">
        <v>11111603</v>
      </c>
      <c r="B310" s="58" t="s">
        <v>8420</v>
      </c>
    </row>
    <row r="311" spans="1:2" x14ac:dyDescent="0.25">
      <c r="A311" s="57">
        <v>11111604</v>
      </c>
      <c r="B311" s="58" t="s">
        <v>3793</v>
      </c>
    </row>
    <row r="312" spans="1:2" x14ac:dyDescent="0.25">
      <c r="A312" s="57">
        <v>11111605</v>
      </c>
      <c r="B312" s="58" t="s">
        <v>14645</v>
      </c>
    </row>
    <row r="313" spans="1:2" x14ac:dyDescent="0.25">
      <c r="A313" s="57">
        <v>11111606</v>
      </c>
      <c r="B313" s="58" t="s">
        <v>5743</v>
      </c>
    </row>
    <row r="314" spans="1:2" x14ac:dyDescent="0.25">
      <c r="A314" s="57">
        <v>11111607</v>
      </c>
      <c r="B314" s="58" t="s">
        <v>3340</v>
      </c>
    </row>
    <row r="315" spans="1:2" x14ac:dyDescent="0.25">
      <c r="A315" s="57">
        <v>11111608</v>
      </c>
      <c r="B315" s="58" t="s">
        <v>18596</v>
      </c>
    </row>
    <row r="316" spans="1:2" x14ac:dyDescent="0.25">
      <c r="A316" s="57">
        <v>11111609</v>
      </c>
      <c r="B316" s="58" t="s">
        <v>12865</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9096</v>
      </c>
    </row>
    <row r="322" spans="1:2" x14ac:dyDescent="0.25">
      <c r="A322" s="57">
        <v>11111803</v>
      </c>
      <c r="B322" s="58" t="s">
        <v>3987</v>
      </c>
    </row>
    <row r="323" spans="1:2" x14ac:dyDescent="0.25">
      <c r="A323" s="57">
        <v>11111804</v>
      </c>
      <c r="B323" s="58" t="s">
        <v>16019</v>
      </c>
    </row>
    <row r="324" spans="1:2" x14ac:dyDescent="0.25">
      <c r="A324" s="57">
        <v>11111805</v>
      </c>
      <c r="B324" s="58" t="s">
        <v>13896</v>
      </c>
    </row>
    <row r="325" spans="1:2" x14ac:dyDescent="0.25">
      <c r="A325" s="57">
        <v>11111806</v>
      </c>
      <c r="B325" s="58" t="s">
        <v>6669</v>
      </c>
    </row>
    <row r="326" spans="1:2" x14ac:dyDescent="0.25">
      <c r="A326" s="57">
        <v>11111807</v>
      </c>
      <c r="B326" s="58" t="s">
        <v>9473</v>
      </c>
    </row>
    <row r="327" spans="1:2" x14ac:dyDescent="0.25">
      <c r="A327" s="57">
        <v>11111808</v>
      </c>
      <c r="B327" s="58" t="s">
        <v>11620</v>
      </c>
    </row>
    <row r="328" spans="1:2" x14ac:dyDescent="0.25">
      <c r="A328" s="57">
        <v>11111809</v>
      </c>
      <c r="B328" s="58" t="s">
        <v>4780</v>
      </c>
    </row>
    <row r="329" spans="1:2" x14ac:dyDescent="0.25">
      <c r="A329" s="57">
        <v>11111810</v>
      </c>
      <c r="B329" s="58" t="s">
        <v>8379</v>
      </c>
    </row>
    <row r="330" spans="1:2" x14ac:dyDescent="0.25">
      <c r="A330" s="57">
        <v>11121502</v>
      </c>
      <c r="B330" s="58" t="s">
        <v>12292</v>
      </c>
    </row>
    <row r="331" spans="1:2" x14ac:dyDescent="0.25">
      <c r="A331" s="57">
        <v>11121503</v>
      </c>
      <c r="B331" s="58" t="s">
        <v>16911</v>
      </c>
    </row>
    <row r="332" spans="1:2" x14ac:dyDescent="0.25">
      <c r="A332" s="57">
        <v>11121603</v>
      </c>
      <c r="B332" s="58" t="s">
        <v>8979</v>
      </c>
    </row>
    <row r="333" spans="1:2" x14ac:dyDescent="0.25">
      <c r="A333" s="57">
        <v>11121604</v>
      </c>
      <c r="B333" s="58" t="s">
        <v>11897</v>
      </c>
    </row>
    <row r="334" spans="1:2" x14ac:dyDescent="0.25">
      <c r="A334" s="57">
        <v>11121605</v>
      </c>
      <c r="B334" s="58" t="s">
        <v>5728</v>
      </c>
    </row>
    <row r="335" spans="1:2" x14ac:dyDescent="0.25">
      <c r="A335" s="57">
        <v>11121606</v>
      </c>
      <c r="B335" s="58" t="s">
        <v>5528</v>
      </c>
    </row>
    <row r="336" spans="1:2" x14ac:dyDescent="0.25">
      <c r="A336" s="57">
        <v>11121607</v>
      </c>
      <c r="B336" s="58" t="s">
        <v>13873</v>
      </c>
    </row>
    <row r="337" spans="1:2" x14ac:dyDescent="0.25">
      <c r="A337" s="57">
        <v>11121608</v>
      </c>
      <c r="B337" s="58" t="s">
        <v>16556</v>
      </c>
    </row>
    <row r="338" spans="1:2" x14ac:dyDescent="0.25">
      <c r="A338" s="57">
        <v>11121609</v>
      </c>
      <c r="B338" s="58" t="s">
        <v>5081</v>
      </c>
    </row>
    <row r="339" spans="1:2" x14ac:dyDescent="0.25">
      <c r="A339" s="57">
        <v>11121610</v>
      </c>
      <c r="B339" s="58" t="s">
        <v>15164</v>
      </c>
    </row>
    <row r="340" spans="1:2" x14ac:dyDescent="0.25">
      <c r="A340" s="57">
        <v>11121611</v>
      </c>
      <c r="B340" s="58" t="s">
        <v>6559</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10893</v>
      </c>
    </row>
    <row r="346" spans="1:2" x14ac:dyDescent="0.25">
      <c r="A346" s="57">
        <v>11121706</v>
      </c>
      <c r="B346" s="58" t="s">
        <v>10</v>
      </c>
    </row>
    <row r="347" spans="1:2" x14ac:dyDescent="0.25">
      <c r="A347" s="57">
        <v>11121707</v>
      </c>
      <c r="B347" s="58" t="s">
        <v>18592</v>
      </c>
    </row>
    <row r="348" spans="1:2" x14ac:dyDescent="0.25">
      <c r="A348" s="57">
        <v>11121708</v>
      </c>
      <c r="B348" s="58" t="s">
        <v>15606</v>
      </c>
    </row>
    <row r="349" spans="1:2" x14ac:dyDescent="0.25">
      <c r="A349" s="57">
        <v>11121709</v>
      </c>
      <c r="B349" s="58" t="s">
        <v>1500</v>
      </c>
    </row>
    <row r="350" spans="1:2" x14ac:dyDescent="0.25">
      <c r="A350" s="57">
        <v>11121710</v>
      </c>
      <c r="B350" s="58" t="s">
        <v>13835</v>
      </c>
    </row>
    <row r="351" spans="1:2" x14ac:dyDescent="0.25">
      <c r="A351" s="57">
        <v>11121801</v>
      </c>
      <c r="B351" s="58" t="s">
        <v>3155</v>
      </c>
    </row>
    <row r="352" spans="1:2" x14ac:dyDescent="0.25">
      <c r="A352" s="57">
        <v>11121802</v>
      </c>
      <c r="B352" s="58" t="s">
        <v>17404</v>
      </c>
    </row>
    <row r="353" spans="1:2" x14ac:dyDescent="0.25">
      <c r="A353" s="57">
        <v>11121803</v>
      </c>
      <c r="B353" s="58" t="s">
        <v>14624</v>
      </c>
    </row>
    <row r="354" spans="1:2" x14ac:dyDescent="0.25">
      <c r="A354" s="57">
        <v>11121804</v>
      </c>
      <c r="B354" s="58" t="s">
        <v>14116</v>
      </c>
    </row>
    <row r="355" spans="1:2" x14ac:dyDescent="0.25">
      <c r="A355" s="57">
        <v>11121805</v>
      </c>
      <c r="B355" s="58" t="s">
        <v>9469</v>
      </c>
    </row>
    <row r="356" spans="1:2" x14ac:dyDescent="0.25">
      <c r="A356" s="57">
        <v>11121806</v>
      </c>
      <c r="B356" s="58" t="s">
        <v>16916</v>
      </c>
    </row>
    <row r="357" spans="1:2" x14ac:dyDescent="0.25">
      <c r="A357" s="57">
        <v>11121807</v>
      </c>
      <c r="B357" s="58" t="s">
        <v>18776</v>
      </c>
    </row>
    <row r="358" spans="1:2" x14ac:dyDescent="0.25">
      <c r="A358" s="57">
        <v>11121808</v>
      </c>
      <c r="B358" s="58" t="s">
        <v>16287</v>
      </c>
    </row>
    <row r="359" spans="1:2" x14ac:dyDescent="0.25">
      <c r="A359" s="57">
        <v>11121809</v>
      </c>
      <c r="B359" s="58" t="s">
        <v>16692</v>
      </c>
    </row>
    <row r="360" spans="1:2" x14ac:dyDescent="0.25">
      <c r="A360" s="57">
        <v>11121810</v>
      </c>
      <c r="B360" s="58" t="s">
        <v>14279</v>
      </c>
    </row>
    <row r="361" spans="1:2" x14ac:dyDescent="0.25">
      <c r="A361" s="57">
        <v>11121901</v>
      </c>
      <c r="B361" s="58" t="s">
        <v>11429</v>
      </c>
    </row>
    <row r="362" spans="1:2" x14ac:dyDescent="0.25">
      <c r="A362" s="57">
        <v>11131501</v>
      </c>
      <c r="B362" s="58" t="s">
        <v>16364</v>
      </c>
    </row>
    <row r="363" spans="1:2" x14ac:dyDescent="0.25">
      <c r="A363" s="57">
        <v>11131502</v>
      </c>
      <c r="B363" s="58" t="s">
        <v>15077</v>
      </c>
    </row>
    <row r="364" spans="1:2" x14ac:dyDescent="0.25">
      <c r="A364" s="57">
        <v>11131503</v>
      </c>
      <c r="B364" s="58" t="s">
        <v>8523</v>
      </c>
    </row>
    <row r="365" spans="1:2" x14ac:dyDescent="0.25">
      <c r="A365" s="57">
        <v>11131504</v>
      </c>
      <c r="B365" s="58" t="s">
        <v>15785</v>
      </c>
    </row>
    <row r="366" spans="1:2" x14ac:dyDescent="0.25">
      <c r="A366" s="57">
        <v>11131505</v>
      </c>
      <c r="B366" s="58" t="s">
        <v>5015</v>
      </c>
    </row>
    <row r="367" spans="1:2" x14ac:dyDescent="0.25">
      <c r="A367" s="57">
        <v>11131506</v>
      </c>
      <c r="B367" s="58" t="s">
        <v>4619</v>
      </c>
    </row>
    <row r="368" spans="1:2" x14ac:dyDescent="0.25">
      <c r="A368" s="57">
        <v>11131507</v>
      </c>
      <c r="B368" s="58" t="s">
        <v>12869</v>
      </c>
    </row>
    <row r="369" spans="1:2" x14ac:dyDescent="0.25">
      <c r="A369" s="57">
        <v>11131508</v>
      </c>
      <c r="B369" s="58" t="s">
        <v>10718</v>
      </c>
    </row>
    <row r="370" spans="1:2" x14ac:dyDescent="0.25">
      <c r="A370" s="57">
        <v>11131601</v>
      </c>
      <c r="B370" s="58" t="s">
        <v>13052</v>
      </c>
    </row>
    <row r="371" spans="1:2" x14ac:dyDescent="0.25">
      <c r="A371" s="57">
        <v>11131602</v>
      </c>
      <c r="B371" s="58" t="s">
        <v>13776</v>
      </c>
    </row>
    <row r="372" spans="1:2" x14ac:dyDescent="0.25">
      <c r="A372" s="57">
        <v>11131603</v>
      </c>
      <c r="B372" s="58" t="s">
        <v>7843</v>
      </c>
    </row>
    <row r="373" spans="1:2" x14ac:dyDescent="0.25">
      <c r="A373" s="57">
        <v>11131604</v>
      </c>
      <c r="B373" s="58" t="s">
        <v>5834</v>
      </c>
    </row>
    <row r="374" spans="1:2" x14ac:dyDescent="0.25">
      <c r="A374" s="57">
        <v>11131605</v>
      </c>
      <c r="B374" s="58" t="s">
        <v>12115</v>
      </c>
    </row>
    <row r="375" spans="1:2" x14ac:dyDescent="0.25">
      <c r="A375" s="57">
        <v>11131606</v>
      </c>
      <c r="B375" s="58" t="s">
        <v>2254</v>
      </c>
    </row>
    <row r="376" spans="1:2" x14ac:dyDescent="0.25">
      <c r="A376" s="57">
        <v>11131607</v>
      </c>
      <c r="B376" s="58" t="s">
        <v>4072</v>
      </c>
    </row>
    <row r="377" spans="1:2" x14ac:dyDescent="0.25">
      <c r="A377" s="57">
        <v>11131608</v>
      </c>
      <c r="B377" s="58" t="s">
        <v>9716</v>
      </c>
    </row>
    <row r="378" spans="1:2" x14ac:dyDescent="0.25">
      <c r="A378" s="57">
        <v>11141601</v>
      </c>
      <c r="B378" s="58" t="s">
        <v>7406</v>
      </c>
    </row>
    <row r="379" spans="1:2" x14ac:dyDescent="0.25">
      <c r="A379" s="57">
        <v>11141602</v>
      </c>
      <c r="B379" s="58" t="s">
        <v>13398</v>
      </c>
    </row>
    <row r="380" spans="1:2" x14ac:dyDescent="0.25">
      <c r="A380" s="57">
        <v>11141603</v>
      </c>
      <c r="B380" s="58" t="s">
        <v>3606</v>
      </c>
    </row>
    <row r="381" spans="1:2" x14ac:dyDescent="0.25">
      <c r="A381" s="57">
        <v>11141604</v>
      </c>
      <c r="B381" s="58" t="s">
        <v>12570</v>
      </c>
    </row>
    <row r="382" spans="1:2" x14ac:dyDescent="0.25">
      <c r="A382" s="57">
        <v>11141605</v>
      </c>
      <c r="B382" s="58" t="s">
        <v>3412</v>
      </c>
    </row>
    <row r="383" spans="1:2" x14ac:dyDescent="0.25">
      <c r="A383" s="57">
        <v>11141606</v>
      </c>
      <c r="B383" s="58" t="s">
        <v>6761</v>
      </c>
    </row>
    <row r="384" spans="1:2" x14ac:dyDescent="0.25">
      <c r="A384" s="57">
        <v>11141607</v>
      </c>
      <c r="B384" s="58" t="s">
        <v>3521</v>
      </c>
    </row>
    <row r="385" spans="1:2" x14ac:dyDescent="0.25">
      <c r="A385" s="57">
        <v>11141608</v>
      </c>
      <c r="B385" s="58" t="s">
        <v>7640</v>
      </c>
    </row>
    <row r="386" spans="1:2" x14ac:dyDescent="0.25">
      <c r="A386" s="57">
        <v>11141609</v>
      </c>
      <c r="B386" s="58" t="s">
        <v>16827</v>
      </c>
    </row>
    <row r="387" spans="1:2" x14ac:dyDescent="0.25">
      <c r="A387" s="57">
        <v>11141610</v>
      </c>
      <c r="B387" s="58" t="s">
        <v>10941</v>
      </c>
    </row>
    <row r="388" spans="1:2" x14ac:dyDescent="0.25">
      <c r="A388" s="57">
        <v>11141701</v>
      </c>
      <c r="B388" s="58" t="s">
        <v>7429</v>
      </c>
    </row>
    <row r="389" spans="1:2" x14ac:dyDescent="0.25">
      <c r="A389" s="57">
        <v>11141702</v>
      </c>
      <c r="B389" s="58" t="s">
        <v>13805</v>
      </c>
    </row>
    <row r="390" spans="1:2" x14ac:dyDescent="0.25">
      <c r="A390" s="57">
        <v>11151501</v>
      </c>
      <c r="B390" s="58" t="s">
        <v>1741</v>
      </c>
    </row>
    <row r="391" spans="1:2" x14ac:dyDescent="0.25">
      <c r="A391" s="57">
        <v>11151502</v>
      </c>
      <c r="B391" s="58" t="s">
        <v>7309</v>
      </c>
    </row>
    <row r="392" spans="1:2" x14ac:dyDescent="0.25">
      <c r="A392" s="57">
        <v>11151503</v>
      </c>
      <c r="B392" s="58" t="s">
        <v>15966</v>
      </c>
    </row>
    <row r="393" spans="1:2" x14ac:dyDescent="0.25">
      <c r="A393" s="57">
        <v>11151504</v>
      </c>
      <c r="B393" s="58" t="s">
        <v>12331</v>
      </c>
    </row>
    <row r="394" spans="1:2" x14ac:dyDescent="0.25">
      <c r="A394" s="57">
        <v>11151505</v>
      </c>
      <c r="B394" s="58" t="s">
        <v>11804</v>
      </c>
    </row>
    <row r="395" spans="1:2" x14ac:dyDescent="0.25">
      <c r="A395" s="57">
        <v>11151506</v>
      </c>
      <c r="B395" s="58" t="s">
        <v>15444</v>
      </c>
    </row>
    <row r="396" spans="1:2" x14ac:dyDescent="0.25">
      <c r="A396" s="57">
        <v>11151507</v>
      </c>
      <c r="B396" s="58" t="s">
        <v>14574</v>
      </c>
    </row>
    <row r="397" spans="1:2" x14ac:dyDescent="0.25">
      <c r="A397" s="57">
        <v>11151508</v>
      </c>
      <c r="B397" s="58" t="s">
        <v>6918</v>
      </c>
    </row>
    <row r="398" spans="1:2" x14ac:dyDescent="0.25">
      <c r="A398" s="57">
        <v>11151509</v>
      </c>
      <c r="B398" s="58" t="s">
        <v>104</v>
      </c>
    </row>
    <row r="399" spans="1:2" x14ac:dyDescent="0.25">
      <c r="A399" s="57">
        <v>11151510</v>
      </c>
      <c r="B399" s="58" t="s">
        <v>18699</v>
      </c>
    </row>
    <row r="400" spans="1:2" x14ac:dyDescent="0.25">
      <c r="A400" s="57">
        <v>11151511</v>
      </c>
      <c r="B400" s="58" t="s">
        <v>4339</v>
      </c>
    </row>
    <row r="401" spans="1:2" x14ac:dyDescent="0.25">
      <c r="A401" s="57">
        <v>11151512</v>
      </c>
      <c r="B401" s="58" t="s">
        <v>18134</v>
      </c>
    </row>
    <row r="402" spans="1:2" x14ac:dyDescent="0.25">
      <c r="A402" s="57">
        <v>11151513</v>
      </c>
      <c r="B402" s="58" t="s">
        <v>15942</v>
      </c>
    </row>
    <row r="403" spans="1:2" x14ac:dyDescent="0.25">
      <c r="A403" s="57">
        <v>11151514</v>
      </c>
      <c r="B403" s="58" t="s">
        <v>620</v>
      </c>
    </row>
    <row r="404" spans="1:2" x14ac:dyDescent="0.25">
      <c r="A404" s="57">
        <v>11151515</v>
      </c>
      <c r="B404" s="58" t="s">
        <v>15952</v>
      </c>
    </row>
    <row r="405" spans="1:2" x14ac:dyDescent="0.25">
      <c r="A405" s="57">
        <v>11151601</v>
      </c>
      <c r="B405" s="58" t="s">
        <v>16135</v>
      </c>
    </row>
    <row r="406" spans="1:2" x14ac:dyDescent="0.25">
      <c r="A406" s="57">
        <v>11151602</v>
      </c>
      <c r="B406" s="58" t="s">
        <v>18139</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13134</v>
      </c>
    </row>
    <row r="411" spans="1:2" x14ac:dyDescent="0.25">
      <c r="A411" s="57">
        <v>11151607</v>
      </c>
      <c r="B411" s="58" t="s">
        <v>3596</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2309</v>
      </c>
    </row>
    <row r="416" spans="1:2" x14ac:dyDescent="0.25">
      <c r="A416" s="57">
        <v>11151612</v>
      </c>
      <c r="B416" s="58" t="s">
        <v>14826</v>
      </c>
    </row>
    <row r="417" spans="1:2" x14ac:dyDescent="0.25">
      <c r="A417" s="57">
        <v>11151701</v>
      </c>
      <c r="B417" s="58" t="s">
        <v>13865</v>
      </c>
    </row>
    <row r="418" spans="1:2" x14ac:dyDescent="0.25">
      <c r="A418" s="57">
        <v>11151702</v>
      </c>
      <c r="B418" s="58" t="s">
        <v>16995</v>
      </c>
    </row>
    <row r="419" spans="1:2" x14ac:dyDescent="0.25">
      <c r="A419" s="57">
        <v>11151703</v>
      </c>
      <c r="B419" s="58" t="s">
        <v>10842</v>
      </c>
    </row>
    <row r="420" spans="1:2" x14ac:dyDescent="0.25">
      <c r="A420" s="57">
        <v>11151704</v>
      </c>
      <c r="B420" s="58" t="s">
        <v>488</v>
      </c>
    </row>
    <row r="421" spans="1:2" x14ac:dyDescent="0.25">
      <c r="A421" s="57">
        <v>11151705</v>
      </c>
      <c r="B421" s="58" t="s">
        <v>2804</v>
      </c>
    </row>
    <row r="422" spans="1:2" x14ac:dyDescent="0.25">
      <c r="A422" s="57">
        <v>11151706</v>
      </c>
      <c r="B422" s="58" t="s">
        <v>5534</v>
      </c>
    </row>
    <row r="423" spans="1:2" x14ac:dyDescent="0.25">
      <c r="A423" s="57">
        <v>11151708</v>
      </c>
      <c r="B423" s="58" t="s">
        <v>17201</v>
      </c>
    </row>
    <row r="424" spans="1:2" x14ac:dyDescent="0.25">
      <c r="A424" s="57">
        <v>11151709</v>
      </c>
      <c r="B424" s="58" t="s">
        <v>16064</v>
      </c>
    </row>
    <row r="425" spans="1:2" x14ac:dyDescent="0.25">
      <c r="A425" s="57">
        <v>11151710</v>
      </c>
      <c r="B425" s="58" t="s">
        <v>2901</v>
      </c>
    </row>
    <row r="426" spans="1:2" x14ac:dyDescent="0.25">
      <c r="A426" s="57">
        <v>11151711</v>
      </c>
      <c r="B426" s="58" t="s">
        <v>8188</v>
      </c>
    </row>
    <row r="427" spans="1:2" x14ac:dyDescent="0.25">
      <c r="A427" s="57">
        <v>11151712</v>
      </c>
      <c r="B427" s="58" t="s">
        <v>13005</v>
      </c>
    </row>
    <row r="428" spans="1:2" x14ac:dyDescent="0.25">
      <c r="A428" s="57">
        <v>11151713</v>
      </c>
      <c r="B428" s="58" t="s">
        <v>11003</v>
      </c>
    </row>
    <row r="429" spans="1:2" x14ac:dyDescent="0.25">
      <c r="A429" s="57">
        <v>11151714</v>
      </c>
      <c r="B429" s="58" t="s">
        <v>11236</v>
      </c>
    </row>
    <row r="430" spans="1:2" x14ac:dyDescent="0.25">
      <c r="A430" s="57">
        <v>11151715</v>
      </c>
      <c r="B430" s="58" t="s">
        <v>15756</v>
      </c>
    </row>
    <row r="431" spans="1:2" x14ac:dyDescent="0.25">
      <c r="A431" s="57">
        <v>11161501</v>
      </c>
      <c r="B431" s="58" t="s">
        <v>5210</v>
      </c>
    </row>
    <row r="432" spans="1:2" x14ac:dyDescent="0.25">
      <c r="A432" s="57">
        <v>11161502</v>
      </c>
      <c r="B432" s="58" t="s">
        <v>7387</v>
      </c>
    </row>
    <row r="433" spans="1:2" x14ac:dyDescent="0.25">
      <c r="A433" s="57">
        <v>11161503</v>
      </c>
      <c r="B433" s="58" t="s">
        <v>15915</v>
      </c>
    </row>
    <row r="434" spans="1:2" x14ac:dyDescent="0.25">
      <c r="A434" s="57">
        <v>11161504</v>
      </c>
      <c r="B434" s="58" t="s">
        <v>13175</v>
      </c>
    </row>
    <row r="435" spans="1:2" x14ac:dyDescent="0.25">
      <c r="A435" s="57">
        <v>11161601</v>
      </c>
      <c r="B435" s="58" t="s">
        <v>8773</v>
      </c>
    </row>
    <row r="436" spans="1:2" x14ac:dyDescent="0.25">
      <c r="A436" s="57">
        <v>11161602</v>
      </c>
      <c r="B436" s="58" t="s">
        <v>10426</v>
      </c>
    </row>
    <row r="437" spans="1:2" x14ac:dyDescent="0.25">
      <c r="A437" s="57">
        <v>11161603</v>
      </c>
      <c r="B437" s="58" t="s">
        <v>18767</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15040</v>
      </c>
    </row>
    <row r="442" spans="1:2" x14ac:dyDescent="0.25">
      <c r="A442" s="57">
        <v>11161704</v>
      </c>
      <c r="B442" s="58" t="s">
        <v>6895</v>
      </c>
    </row>
    <row r="443" spans="1:2" x14ac:dyDescent="0.25">
      <c r="A443" s="57">
        <v>11161705</v>
      </c>
      <c r="B443" s="58" t="s">
        <v>8727</v>
      </c>
    </row>
    <row r="444" spans="1:2" x14ac:dyDescent="0.25">
      <c r="A444" s="57">
        <v>11161801</v>
      </c>
      <c r="B444" s="58" t="s">
        <v>17778</v>
      </c>
    </row>
    <row r="445" spans="1:2" x14ac:dyDescent="0.25">
      <c r="A445" s="57">
        <v>11161802</v>
      </c>
      <c r="B445" s="58" t="s">
        <v>4895</v>
      </c>
    </row>
    <row r="446" spans="1:2" x14ac:dyDescent="0.25">
      <c r="A446" s="57">
        <v>11161803</v>
      </c>
      <c r="B446" s="58" t="s">
        <v>16768</v>
      </c>
    </row>
    <row r="447" spans="1:2" x14ac:dyDescent="0.25">
      <c r="A447" s="57">
        <v>11161804</v>
      </c>
      <c r="B447" s="58" t="s">
        <v>9872</v>
      </c>
    </row>
    <row r="448" spans="1:2" x14ac:dyDescent="0.25">
      <c r="A448" s="57">
        <v>11161805</v>
      </c>
      <c r="B448" s="58" t="s">
        <v>14340</v>
      </c>
    </row>
    <row r="449" spans="1:2" x14ac:dyDescent="0.25">
      <c r="A449" s="57">
        <v>11162001</v>
      </c>
      <c r="B449" s="58" t="s">
        <v>16855</v>
      </c>
    </row>
    <row r="450" spans="1:2" x14ac:dyDescent="0.25">
      <c r="A450" s="57">
        <v>11162002</v>
      </c>
      <c r="B450" s="58" t="s">
        <v>13161</v>
      </c>
    </row>
    <row r="451" spans="1:2" x14ac:dyDescent="0.25">
      <c r="A451" s="57">
        <v>11162003</v>
      </c>
      <c r="B451" s="58" t="s">
        <v>7949</v>
      </c>
    </row>
    <row r="452" spans="1:2" x14ac:dyDescent="0.25">
      <c r="A452" s="57">
        <v>11162101</v>
      </c>
      <c r="B452" s="58" t="s">
        <v>1714</v>
      </c>
    </row>
    <row r="453" spans="1:2" x14ac:dyDescent="0.25">
      <c r="A453" s="57">
        <v>11162102</v>
      </c>
      <c r="B453" s="58" t="s">
        <v>11973</v>
      </c>
    </row>
    <row r="454" spans="1:2" x14ac:dyDescent="0.25">
      <c r="A454" s="57">
        <v>11162104</v>
      </c>
      <c r="B454" s="58" t="s">
        <v>9941</v>
      </c>
    </row>
    <row r="455" spans="1:2" x14ac:dyDescent="0.25">
      <c r="A455" s="57">
        <v>11162105</v>
      </c>
      <c r="B455" s="58" t="s">
        <v>2904</v>
      </c>
    </row>
    <row r="456" spans="1:2" x14ac:dyDescent="0.25">
      <c r="A456" s="57">
        <v>11162107</v>
      </c>
      <c r="B456" s="58" t="s">
        <v>12020</v>
      </c>
    </row>
    <row r="457" spans="1:2" x14ac:dyDescent="0.25">
      <c r="A457" s="57">
        <v>11162108</v>
      </c>
      <c r="B457" s="58" t="s">
        <v>8910</v>
      </c>
    </row>
    <row r="458" spans="1:2" x14ac:dyDescent="0.25">
      <c r="A458" s="57">
        <v>11162109</v>
      </c>
      <c r="B458" s="58" t="s">
        <v>15662</v>
      </c>
    </row>
    <row r="459" spans="1:2" x14ac:dyDescent="0.25">
      <c r="A459" s="57">
        <v>11162110</v>
      </c>
      <c r="B459" s="58" t="s">
        <v>3724</v>
      </c>
    </row>
    <row r="460" spans="1:2" x14ac:dyDescent="0.25">
      <c r="A460" s="57">
        <v>11162111</v>
      </c>
      <c r="B460" s="58" t="s">
        <v>15113</v>
      </c>
    </row>
    <row r="461" spans="1:2" x14ac:dyDescent="0.25">
      <c r="A461" s="57">
        <v>11162112</v>
      </c>
      <c r="B461" s="58" t="s">
        <v>13464</v>
      </c>
    </row>
    <row r="462" spans="1:2" x14ac:dyDescent="0.25">
      <c r="A462" s="57">
        <v>11162113</v>
      </c>
      <c r="B462" s="58" t="s">
        <v>18786</v>
      </c>
    </row>
    <row r="463" spans="1:2" x14ac:dyDescent="0.25">
      <c r="A463" s="57">
        <v>11162114</v>
      </c>
      <c r="B463" s="58" t="s">
        <v>15818</v>
      </c>
    </row>
    <row r="464" spans="1:2" x14ac:dyDescent="0.25">
      <c r="A464" s="57">
        <v>11162115</v>
      </c>
      <c r="B464" s="58" t="s">
        <v>7233</v>
      </c>
    </row>
    <row r="465" spans="1:2" x14ac:dyDescent="0.25">
      <c r="A465" s="57">
        <v>11162116</v>
      </c>
      <c r="B465" s="58" t="s">
        <v>4665</v>
      </c>
    </row>
    <row r="466" spans="1:2" x14ac:dyDescent="0.25">
      <c r="A466" s="57">
        <v>11162117</v>
      </c>
      <c r="B466" s="58" t="s">
        <v>12339</v>
      </c>
    </row>
    <row r="467" spans="1:2" x14ac:dyDescent="0.25">
      <c r="A467" s="57">
        <v>11162118</v>
      </c>
      <c r="B467" s="58" t="s">
        <v>10795</v>
      </c>
    </row>
    <row r="468" spans="1:2" x14ac:dyDescent="0.25">
      <c r="A468" s="57">
        <v>11162119</v>
      </c>
      <c r="B468" s="58" t="s">
        <v>8925</v>
      </c>
    </row>
    <row r="469" spans="1:2" x14ac:dyDescent="0.25">
      <c r="A469" s="57">
        <v>11162120</v>
      </c>
      <c r="B469" s="58" t="s">
        <v>4375</v>
      </c>
    </row>
    <row r="470" spans="1:2" x14ac:dyDescent="0.25">
      <c r="A470" s="57">
        <v>11162121</v>
      </c>
      <c r="B470" s="58" t="s">
        <v>9418</v>
      </c>
    </row>
    <row r="471" spans="1:2" x14ac:dyDescent="0.25">
      <c r="A471" s="57">
        <v>11162122</v>
      </c>
      <c r="B471" s="58" t="s">
        <v>11154</v>
      </c>
    </row>
    <row r="472" spans="1:2" x14ac:dyDescent="0.25">
      <c r="A472" s="57">
        <v>11162123</v>
      </c>
      <c r="B472" s="58" t="s">
        <v>6871</v>
      </c>
    </row>
    <row r="473" spans="1:2" x14ac:dyDescent="0.25">
      <c r="A473" s="57">
        <v>11162124</v>
      </c>
      <c r="B473" s="58" t="s">
        <v>11868</v>
      </c>
    </row>
    <row r="474" spans="1:2" x14ac:dyDescent="0.25">
      <c r="A474" s="57">
        <v>11162125</v>
      </c>
      <c r="B474" s="58" t="s">
        <v>13650</v>
      </c>
    </row>
    <row r="475" spans="1:2" x14ac:dyDescent="0.25">
      <c r="A475" s="57">
        <v>11162126</v>
      </c>
      <c r="B475" s="58" t="s">
        <v>5098</v>
      </c>
    </row>
    <row r="476" spans="1:2" x14ac:dyDescent="0.25">
      <c r="A476" s="57">
        <v>11162127</v>
      </c>
      <c r="B476" s="58" t="s">
        <v>1682</v>
      </c>
    </row>
    <row r="477" spans="1:2" x14ac:dyDescent="0.25">
      <c r="A477" s="57">
        <v>11162128</v>
      </c>
      <c r="B477" s="58" t="s">
        <v>6695</v>
      </c>
    </row>
    <row r="478" spans="1:2" x14ac:dyDescent="0.25">
      <c r="A478" s="57">
        <v>11162129</v>
      </c>
      <c r="B478" s="58" t="s">
        <v>2456</v>
      </c>
    </row>
    <row r="479" spans="1:2" x14ac:dyDescent="0.25">
      <c r="A479" s="57">
        <v>11162130</v>
      </c>
      <c r="B479" s="58" t="s">
        <v>1509</v>
      </c>
    </row>
    <row r="480" spans="1:2" x14ac:dyDescent="0.25">
      <c r="A480" s="57">
        <v>11162131</v>
      </c>
      <c r="B480" s="58" t="s">
        <v>5089</v>
      </c>
    </row>
    <row r="481" spans="1:2" x14ac:dyDescent="0.25">
      <c r="A481" s="57">
        <v>11162201</v>
      </c>
      <c r="B481" s="58" t="s">
        <v>4241</v>
      </c>
    </row>
    <row r="482" spans="1:2" x14ac:dyDescent="0.25">
      <c r="A482" s="57">
        <v>11162202</v>
      </c>
      <c r="B482" s="58" t="s">
        <v>2020</v>
      </c>
    </row>
    <row r="483" spans="1:2" x14ac:dyDescent="0.25">
      <c r="A483" s="57">
        <v>11162301</v>
      </c>
      <c r="B483" s="58" t="s">
        <v>12752</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18738</v>
      </c>
    </row>
    <row r="492" spans="1:2" x14ac:dyDescent="0.25">
      <c r="A492" s="57">
        <v>11162310</v>
      </c>
      <c r="B492" s="58" t="s">
        <v>14350</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14593</v>
      </c>
    </row>
    <row r="498" spans="1:2" x14ac:dyDescent="0.25">
      <c r="A498" s="57">
        <v>11171701</v>
      </c>
      <c r="B498" s="58" t="s">
        <v>11167</v>
      </c>
    </row>
    <row r="499" spans="1:2" x14ac:dyDescent="0.25">
      <c r="A499" s="57">
        <v>11171702</v>
      </c>
      <c r="B499" s="58" t="s">
        <v>7643</v>
      </c>
    </row>
    <row r="500" spans="1:2" x14ac:dyDescent="0.25">
      <c r="A500" s="57">
        <v>11171801</v>
      </c>
      <c r="B500" s="58" t="s">
        <v>7547</v>
      </c>
    </row>
    <row r="501" spans="1:2" x14ac:dyDescent="0.25">
      <c r="A501" s="57">
        <v>11171901</v>
      </c>
      <c r="B501" s="58" t="s">
        <v>12659</v>
      </c>
    </row>
    <row r="502" spans="1:2" x14ac:dyDescent="0.25">
      <c r="A502" s="57">
        <v>11172001</v>
      </c>
      <c r="B502" s="58" t="s">
        <v>2611</v>
      </c>
    </row>
    <row r="503" spans="1:2" x14ac:dyDescent="0.25">
      <c r="A503" s="57">
        <v>11172101</v>
      </c>
      <c r="B503" s="58" t="s">
        <v>12961</v>
      </c>
    </row>
    <row r="504" spans="1:2" x14ac:dyDescent="0.25">
      <c r="A504" s="57">
        <v>11181501</v>
      </c>
      <c r="B504" s="58" t="s">
        <v>17302</v>
      </c>
    </row>
    <row r="505" spans="1:2" x14ac:dyDescent="0.25">
      <c r="A505" s="57">
        <v>11191501</v>
      </c>
      <c r="B505" s="58" t="s">
        <v>2555</v>
      </c>
    </row>
    <row r="506" spans="1:2" x14ac:dyDescent="0.25">
      <c r="A506" s="57">
        <v>11191502</v>
      </c>
      <c r="B506" s="58" t="s">
        <v>16299</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9271</v>
      </c>
    </row>
    <row r="514" spans="1:2" x14ac:dyDescent="0.25">
      <c r="A514" s="57">
        <v>11191605</v>
      </c>
      <c r="B514" s="58" t="s">
        <v>16006</v>
      </c>
    </row>
    <row r="515" spans="1:2" x14ac:dyDescent="0.25">
      <c r="A515" s="57">
        <v>11191606</v>
      </c>
      <c r="B515" s="58" t="s">
        <v>15947</v>
      </c>
    </row>
    <row r="516" spans="1:2" x14ac:dyDescent="0.25">
      <c r="A516" s="57">
        <v>11191701</v>
      </c>
      <c r="B516" s="58" t="s">
        <v>12881</v>
      </c>
    </row>
    <row r="517" spans="1:2" x14ac:dyDescent="0.25">
      <c r="A517" s="57">
        <v>11191702</v>
      </c>
      <c r="B517" s="58" t="s">
        <v>2444</v>
      </c>
    </row>
    <row r="518" spans="1:2" x14ac:dyDescent="0.25">
      <c r="A518" s="57">
        <v>12131501</v>
      </c>
      <c r="B518" s="58" t="s">
        <v>16562</v>
      </c>
    </row>
    <row r="519" spans="1:2" x14ac:dyDescent="0.25">
      <c r="A519" s="57">
        <v>12131502</v>
      </c>
      <c r="B519" s="58" t="s">
        <v>9350</v>
      </c>
    </row>
    <row r="520" spans="1:2" x14ac:dyDescent="0.25">
      <c r="A520" s="57">
        <v>12131503</v>
      </c>
      <c r="B520" s="58" t="s">
        <v>6995</v>
      </c>
    </row>
    <row r="521" spans="1:2" x14ac:dyDescent="0.25">
      <c r="A521" s="57">
        <v>12131504</v>
      </c>
      <c r="B521" s="58" t="s">
        <v>3258</v>
      </c>
    </row>
    <row r="522" spans="1:2" x14ac:dyDescent="0.25">
      <c r="A522" s="57">
        <v>12131505</v>
      </c>
      <c r="B522" s="58" t="s">
        <v>17192</v>
      </c>
    </row>
    <row r="523" spans="1:2" x14ac:dyDescent="0.25">
      <c r="A523" s="57">
        <v>12131506</v>
      </c>
      <c r="B523" s="58" t="s">
        <v>4609</v>
      </c>
    </row>
    <row r="524" spans="1:2" x14ac:dyDescent="0.25">
      <c r="A524" s="57">
        <v>12131507</v>
      </c>
      <c r="B524" s="58" t="s">
        <v>9576</v>
      </c>
    </row>
    <row r="525" spans="1:2" x14ac:dyDescent="0.25">
      <c r="A525" s="57">
        <v>12131508</v>
      </c>
      <c r="B525" s="58" t="s">
        <v>2387</v>
      </c>
    </row>
    <row r="526" spans="1:2" x14ac:dyDescent="0.25">
      <c r="A526" s="57">
        <v>12131601</v>
      </c>
      <c r="B526" s="58" t="s">
        <v>18730</v>
      </c>
    </row>
    <row r="527" spans="1:2" x14ac:dyDescent="0.25">
      <c r="A527" s="57">
        <v>12131602</v>
      </c>
      <c r="B527" s="58" t="s">
        <v>9023</v>
      </c>
    </row>
    <row r="528" spans="1:2" x14ac:dyDescent="0.25">
      <c r="A528" s="57">
        <v>12131603</v>
      </c>
      <c r="B528" s="58" t="s">
        <v>4749</v>
      </c>
    </row>
    <row r="529" spans="1:2" x14ac:dyDescent="0.25">
      <c r="A529" s="57">
        <v>12131604</v>
      </c>
      <c r="B529" s="58" t="s">
        <v>6997</v>
      </c>
    </row>
    <row r="530" spans="1:2" x14ac:dyDescent="0.25">
      <c r="A530" s="57">
        <v>12131605</v>
      </c>
      <c r="B530" s="58" t="s">
        <v>1396</v>
      </c>
    </row>
    <row r="531" spans="1:2" x14ac:dyDescent="0.25">
      <c r="A531" s="57">
        <v>12131701</v>
      </c>
      <c r="B531" s="58" t="s">
        <v>5232</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11749</v>
      </c>
    </row>
    <row r="536" spans="1:2" x14ac:dyDescent="0.25">
      <c r="A536" s="57">
        <v>12131706</v>
      </c>
      <c r="B536" s="58" t="s">
        <v>4393</v>
      </c>
    </row>
    <row r="537" spans="1:2" x14ac:dyDescent="0.25">
      <c r="A537" s="57">
        <v>12131707</v>
      </c>
      <c r="B537" s="58" t="s">
        <v>5375</v>
      </c>
    </row>
    <row r="538" spans="1:2" x14ac:dyDescent="0.25">
      <c r="A538" s="57">
        <v>12131708</v>
      </c>
      <c r="B538" s="58" t="s">
        <v>9039</v>
      </c>
    </row>
    <row r="539" spans="1:2" x14ac:dyDescent="0.25">
      <c r="A539" s="57">
        <v>12131801</v>
      </c>
      <c r="B539" s="58" t="s">
        <v>15599</v>
      </c>
    </row>
    <row r="540" spans="1:2" x14ac:dyDescent="0.25">
      <c r="A540" s="57">
        <v>12131802</v>
      </c>
      <c r="B540" s="58" t="s">
        <v>1884</v>
      </c>
    </row>
    <row r="541" spans="1:2" x14ac:dyDescent="0.25">
      <c r="A541" s="57">
        <v>12131803</v>
      </c>
      <c r="B541" s="58" t="s">
        <v>576</v>
      </c>
    </row>
    <row r="542" spans="1:2" x14ac:dyDescent="0.25">
      <c r="A542" s="57">
        <v>12131804</v>
      </c>
      <c r="B542" s="58" t="s">
        <v>5421</v>
      </c>
    </row>
    <row r="543" spans="1:2" x14ac:dyDescent="0.25">
      <c r="A543" s="57">
        <v>12131805</v>
      </c>
      <c r="B543" s="58" t="s">
        <v>17733</v>
      </c>
    </row>
    <row r="544" spans="1:2" x14ac:dyDescent="0.25">
      <c r="A544" s="57">
        <v>12131806</v>
      </c>
      <c r="B544" s="58" t="s">
        <v>15647</v>
      </c>
    </row>
    <row r="545" spans="1:2" x14ac:dyDescent="0.25">
      <c r="A545" s="57">
        <v>12141501</v>
      </c>
      <c r="B545" s="58" t="s">
        <v>17161</v>
      </c>
    </row>
    <row r="546" spans="1:2" x14ac:dyDescent="0.25">
      <c r="A546" s="57">
        <v>12141502</v>
      </c>
      <c r="B546" s="58" t="s">
        <v>8887</v>
      </c>
    </row>
    <row r="547" spans="1:2" x14ac:dyDescent="0.25">
      <c r="A547" s="57">
        <v>12141503</v>
      </c>
      <c r="B547" s="58" t="s">
        <v>18313</v>
      </c>
    </row>
    <row r="548" spans="1:2" x14ac:dyDescent="0.25">
      <c r="A548" s="57">
        <v>12141504</v>
      </c>
      <c r="B548" s="58" t="s">
        <v>3423</v>
      </c>
    </row>
    <row r="549" spans="1:2" x14ac:dyDescent="0.25">
      <c r="A549" s="57">
        <v>12141505</v>
      </c>
      <c r="B549" s="58" t="s">
        <v>5256</v>
      </c>
    </row>
    <row r="550" spans="1:2" x14ac:dyDescent="0.25">
      <c r="A550" s="57">
        <v>12141506</v>
      </c>
      <c r="B550" s="58" t="s">
        <v>16563</v>
      </c>
    </row>
    <row r="551" spans="1:2" x14ac:dyDescent="0.25">
      <c r="A551" s="57">
        <v>12141601</v>
      </c>
      <c r="B551" s="58" t="s">
        <v>14830</v>
      </c>
    </row>
    <row r="552" spans="1:2" x14ac:dyDescent="0.25">
      <c r="A552" s="57">
        <v>12141602</v>
      </c>
      <c r="B552" s="58" t="s">
        <v>1588</v>
      </c>
    </row>
    <row r="553" spans="1:2" x14ac:dyDescent="0.25">
      <c r="A553" s="57">
        <v>12141603</v>
      </c>
      <c r="B553" s="58" t="s">
        <v>15406</v>
      </c>
    </row>
    <row r="554" spans="1:2" x14ac:dyDescent="0.25">
      <c r="A554" s="57">
        <v>12141604</v>
      </c>
      <c r="B554" s="58" t="s">
        <v>16921</v>
      </c>
    </row>
    <row r="555" spans="1:2" x14ac:dyDescent="0.25">
      <c r="A555" s="57">
        <v>12141605</v>
      </c>
      <c r="B555" s="58" t="s">
        <v>15061</v>
      </c>
    </row>
    <row r="556" spans="1:2" x14ac:dyDescent="0.25">
      <c r="A556" s="57">
        <v>12141606</v>
      </c>
      <c r="B556" s="58" t="s">
        <v>8376</v>
      </c>
    </row>
    <row r="557" spans="1:2" x14ac:dyDescent="0.25">
      <c r="A557" s="57">
        <v>12141607</v>
      </c>
      <c r="B557" s="58" t="s">
        <v>18412</v>
      </c>
    </row>
    <row r="558" spans="1:2" x14ac:dyDescent="0.25">
      <c r="A558" s="57">
        <v>12141608</v>
      </c>
      <c r="B558" s="58" t="s">
        <v>12774</v>
      </c>
    </row>
    <row r="559" spans="1:2" x14ac:dyDescent="0.25">
      <c r="A559" s="57">
        <v>12141609</v>
      </c>
      <c r="B559" s="58" t="s">
        <v>13869</v>
      </c>
    </row>
    <row r="560" spans="1:2" x14ac:dyDescent="0.25">
      <c r="A560" s="57">
        <v>12141610</v>
      </c>
      <c r="B560" s="58" t="s">
        <v>6305</v>
      </c>
    </row>
    <row r="561" spans="1:2" x14ac:dyDescent="0.25">
      <c r="A561" s="57">
        <v>12141611</v>
      </c>
      <c r="B561" s="58" t="s">
        <v>6910</v>
      </c>
    </row>
    <row r="562" spans="1:2" x14ac:dyDescent="0.25">
      <c r="A562" s="57">
        <v>12141612</v>
      </c>
      <c r="B562" s="58" t="s">
        <v>5155</v>
      </c>
    </row>
    <row r="563" spans="1:2" x14ac:dyDescent="0.25">
      <c r="A563" s="57">
        <v>12141613</v>
      </c>
      <c r="B563" s="58" t="s">
        <v>9562</v>
      </c>
    </row>
    <row r="564" spans="1:2" x14ac:dyDescent="0.25">
      <c r="A564" s="57">
        <v>12141614</v>
      </c>
      <c r="B564" s="58" t="s">
        <v>13137</v>
      </c>
    </row>
    <row r="565" spans="1:2" x14ac:dyDescent="0.25">
      <c r="A565" s="57">
        <v>12141615</v>
      </c>
      <c r="B565" s="58" t="s">
        <v>15698</v>
      </c>
    </row>
    <row r="566" spans="1:2" x14ac:dyDescent="0.25">
      <c r="A566" s="57">
        <v>12141616</v>
      </c>
      <c r="B566" s="58" t="s">
        <v>7720</v>
      </c>
    </row>
    <row r="567" spans="1:2" x14ac:dyDescent="0.25">
      <c r="A567" s="57">
        <v>12141617</v>
      </c>
      <c r="B567" s="58" t="s">
        <v>7733</v>
      </c>
    </row>
    <row r="568" spans="1:2" x14ac:dyDescent="0.25">
      <c r="A568" s="57">
        <v>12141701</v>
      </c>
      <c r="B568" s="58" t="s">
        <v>13937</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8498</v>
      </c>
    </row>
    <row r="573" spans="1:2" x14ac:dyDescent="0.25">
      <c r="A573" s="57">
        <v>12141706</v>
      </c>
      <c r="B573" s="58" t="s">
        <v>14584</v>
      </c>
    </row>
    <row r="574" spans="1:2" x14ac:dyDescent="0.25">
      <c r="A574" s="57">
        <v>12141707</v>
      </c>
      <c r="B574" s="58" t="s">
        <v>7297</v>
      </c>
    </row>
    <row r="575" spans="1:2" x14ac:dyDescent="0.25">
      <c r="A575" s="57">
        <v>12141708</v>
      </c>
      <c r="B575" s="58" t="s">
        <v>5771</v>
      </c>
    </row>
    <row r="576" spans="1:2" x14ac:dyDescent="0.25">
      <c r="A576" s="57">
        <v>12141709</v>
      </c>
      <c r="B576" s="58" t="s">
        <v>8215</v>
      </c>
    </row>
    <row r="577" spans="1:2" x14ac:dyDescent="0.25">
      <c r="A577" s="57">
        <v>12141710</v>
      </c>
      <c r="B577" s="58" t="s">
        <v>9437</v>
      </c>
    </row>
    <row r="578" spans="1:2" x14ac:dyDescent="0.25">
      <c r="A578" s="57">
        <v>12141711</v>
      </c>
      <c r="B578" s="58" t="s">
        <v>3094</v>
      </c>
    </row>
    <row r="579" spans="1:2" x14ac:dyDescent="0.25">
      <c r="A579" s="57">
        <v>12141712</v>
      </c>
      <c r="B579" s="58" t="s">
        <v>821</v>
      </c>
    </row>
    <row r="580" spans="1:2" x14ac:dyDescent="0.25">
      <c r="A580" s="57">
        <v>12141713</v>
      </c>
      <c r="B580" s="58" t="s">
        <v>11989</v>
      </c>
    </row>
    <row r="581" spans="1:2" x14ac:dyDescent="0.25">
      <c r="A581" s="57">
        <v>12141714</v>
      </c>
      <c r="B581" s="58" t="s">
        <v>9900</v>
      </c>
    </row>
    <row r="582" spans="1:2" x14ac:dyDescent="0.25">
      <c r="A582" s="57">
        <v>12141715</v>
      </c>
      <c r="B582" s="58" t="s">
        <v>4879</v>
      </c>
    </row>
    <row r="583" spans="1:2" x14ac:dyDescent="0.25">
      <c r="A583" s="57">
        <v>12141716</v>
      </c>
      <c r="B583" s="58" t="s">
        <v>6020</v>
      </c>
    </row>
    <row r="584" spans="1:2" x14ac:dyDescent="0.25">
      <c r="A584" s="57">
        <v>12141717</v>
      </c>
      <c r="B584" s="58" t="s">
        <v>18126</v>
      </c>
    </row>
    <row r="585" spans="1:2" x14ac:dyDescent="0.25">
      <c r="A585" s="57">
        <v>12141718</v>
      </c>
      <c r="B585" s="58" t="s">
        <v>14700</v>
      </c>
    </row>
    <row r="586" spans="1:2" x14ac:dyDescent="0.25">
      <c r="A586" s="57">
        <v>12141719</v>
      </c>
      <c r="B586" s="58" t="s">
        <v>13760</v>
      </c>
    </row>
    <row r="587" spans="1:2" x14ac:dyDescent="0.25">
      <c r="A587" s="57">
        <v>12141720</v>
      </c>
      <c r="B587" s="58" t="s">
        <v>9335</v>
      </c>
    </row>
    <row r="588" spans="1:2" x14ac:dyDescent="0.25">
      <c r="A588" s="57">
        <v>12141721</v>
      </c>
      <c r="B588" s="58" t="s">
        <v>3196</v>
      </c>
    </row>
    <row r="589" spans="1:2" x14ac:dyDescent="0.25">
      <c r="A589" s="57">
        <v>12141722</v>
      </c>
      <c r="B589" s="58" t="s">
        <v>16860</v>
      </c>
    </row>
    <row r="590" spans="1:2" x14ac:dyDescent="0.25">
      <c r="A590" s="57">
        <v>12141723</v>
      </c>
      <c r="B590" s="58" t="s">
        <v>13174</v>
      </c>
    </row>
    <row r="591" spans="1:2" x14ac:dyDescent="0.25">
      <c r="A591" s="57">
        <v>12141724</v>
      </c>
      <c r="B591" s="58" t="s">
        <v>7472</v>
      </c>
    </row>
    <row r="592" spans="1:2" x14ac:dyDescent="0.25">
      <c r="A592" s="57">
        <v>12141725</v>
      </c>
      <c r="B592" s="58" t="s">
        <v>7159</v>
      </c>
    </row>
    <row r="593" spans="1:2" x14ac:dyDescent="0.25">
      <c r="A593" s="57">
        <v>12141726</v>
      </c>
      <c r="B593" s="58" t="s">
        <v>2911</v>
      </c>
    </row>
    <row r="594" spans="1:2" x14ac:dyDescent="0.25">
      <c r="A594" s="57">
        <v>12141727</v>
      </c>
      <c r="B594" s="58" t="s">
        <v>15468</v>
      </c>
    </row>
    <row r="595" spans="1:2" x14ac:dyDescent="0.25">
      <c r="A595" s="57">
        <v>12141728</v>
      </c>
      <c r="B595" s="58" t="s">
        <v>16862</v>
      </c>
    </row>
    <row r="596" spans="1:2" x14ac:dyDescent="0.25">
      <c r="A596" s="57">
        <v>12141729</v>
      </c>
      <c r="B596" s="58" t="s">
        <v>12492</v>
      </c>
    </row>
    <row r="597" spans="1:2" x14ac:dyDescent="0.25">
      <c r="A597" s="57">
        <v>12141730</v>
      </c>
      <c r="B597" s="58" t="s">
        <v>1338</v>
      </c>
    </row>
    <row r="598" spans="1:2" x14ac:dyDescent="0.25">
      <c r="A598" s="57">
        <v>12141731</v>
      </c>
      <c r="B598" s="58" t="s">
        <v>17932</v>
      </c>
    </row>
    <row r="599" spans="1:2" x14ac:dyDescent="0.25">
      <c r="A599" s="57">
        <v>12141732</v>
      </c>
      <c r="B599" s="58" t="s">
        <v>6755</v>
      </c>
    </row>
    <row r="600" spans="1:2" x14ac:dyDescent="0.25">
      <c r="A600" s="57">
        <v>12141733</v>
      </c>
      <c r="B600" s="58" t="s">
        <v>16994</v>
      </c>
    </row>
    <row r="601" spans="1:2" x14ac:dyDescent="0.25">
      <c r="A601" s="57">
        <v>12141734</v>
      </c>
      <c r="B601" s="58" t="s">
        <v>3547</v>
      </c>
    </row>
    <row r="602" spans="1:2" x14ac:dyDescent="0.25">
      <c r="A602" s="57">
        <v>12141735</v>
      </c>
      <c r="B602" s="58" t="s">
        <v>13195</v>
      </c>
    </row>
    <row r="603" spans="1:2" x14ac:dyDescent="0.25">
      <c r="A603" s="57">
        <v>12141736</v>
      </c>
      <c r="B603" s="58" t="s">
        <v>10002</v>
      </c>
    </row>
    <row r="604" spans="1:2" x14ac:dyDescent="0.25">
      <c r="A604" s="57">
        <v>12141737</v>
      </c>
      <c r="B604" s="58" t="s">
        <v>5190</v>
      </c>
    </row>
    <row r="605" spans="1:2" x14ac:dyDescent="0.25">
      <c r="A605" s="57">
        <v>12141738</v>
      </c>
      <c r="B605" s="58" t="s">
        <v>9396</v>
      </c>
    </row>
    <row r="606" spans="1:2" x14ac:dyDescent="0.25">
      <c r="A606" s="57">
        <v>12141739</v>
      </c>
      <c r="B606" s="58" t="s">
        <v>13388</v>
      </c>
    </row>
    <row r="607" spans="1:2" x14ac:dyDescent="0.25">
      <c r="A607" s="57">
        <v>12141740</v>
      </c>
      <c r="B607" s="58" t="s">
        <v>5923</v>
      </c>
    </row>
    <row r="608" spans="1:2" x14ac:dyDescent="0.25">
      <c r="A608" s="57">
        <v>12141741</v>
      </c>
      <c r="B608" s="58" t="s">
        <v>4894</v>
      </c>
    </row>
    <row r="609" spans="1:2" x14ac:dyDescent="0.25">
      <c r="A609" s="57">
        <v>12141742</v>
      </c>
      <c r="B609" s="58" t="s">
        <v>9680</v>
      </c>
    </row>
    <row r="610" spans="1:2" x14ac:dyDescent="0.25">
      <c r="A610" s="57">
        <v>12141743</v>
      </c>
      <c r="B610" s="58" t="s">
        <v>16572</v>
      </c>
    </row>
    <row r="611" spans="1:2" x14ac:dyDescent="0.25">
      <c r="A611" s="57">
        <v>12141744</v>
      </c>
      <c r="B611" s="58" t="s">
        <v>124</v>
      </c>
    </row>
    <row r="612" spans="1:2" x14ac:dyDescent="0.25">
      <c r="A612" s="57">
        <v>12141745</v>
      </c>
      <c r="B612" s="58" t="s">
        <v>17186</v>
      </c>
    </row>
    <row r="613" spans="1:2" x14ac:dyDescent="0.25">
      <c r="A613" s="57">
        <v>12141746</v>
      </c>
      <c r="B613" s="58" t="s">
        <v>11208</v>
      </c>
    </row>
    <row r="614" spans="1:2" x14ac:dyDescent="0.25">
      <c r="A614" s="57">
        <v>12141747</v>
      </c>
      <c r="B614" s="58" t="s">
        <v>4505</v>
      </c>
    </row>
    <row r="615" spans="1:2" x14ac:dyDescent="0.25">
      <c r="A615" s="57">
        <v>12141748</v>
      </c>
      <c r="B615" s="58" t="s">
        <v>13206</v>
      </c>
    </row>
    <row r="616" spans="1:2" x14ac:dyDescent="0.25">
      <c r="A616" s="57">
        <v>12141749</v>
      </c>
      <c r="B616" s="58" t="s">
        <v>17040</v>
      </c>
    </row>
    <row r="617" spans="1:2" x14ac:dyDescent="0.25">
      <c r="A617" s="57">
        <v>12141750</v>
      </c>
      <c r="B617" s="58" t="s">
        <v>7790</v>
      </c>
    </row>
    <row r="618" spans="1:2" x14ac:dyDescent="0.25">
      <c r="A618" s="57">
        <v>12141751</v>
      </c>
      <c r="B618" s="58" t="s">
        <v>10468</v>
      </c>
    </row>
    <row r="619" spans="1:2" x14ac:dyDescent="0.25">
      <c r="A619" s="57">
        <v>12141752</v>
      </c>
      <c r="B619" s="58" t="s">
        <v>1238</v>
      </c>
    </row>
    <row r="620" spans="1:2" x14ac:dyDescent="0.25">
      <c r="A620" s="57">
        <v>12141753</v>
      </c>
      <c r="B620" s="58" t="s">
        <v>4514</v>
      </c>
    </row>
    <row r="621" spans="1:2" x14ac:dyDescent="0.25">
      <c r="A621" s="57">
        <v>12141754</v>
      </c>
      <c r="B621" s="58" t="s">
        <v>7422</v>
      </c>
    </row>
    <row r="622" spans="1:2" x14ac:dyDescent="0.25">
      <c r="A622" s="57">
        <v>12141755</v>
      </c>
      <c r="B622" s="58" t="s">
        <v>6441</v>
      </c>
    </row>
    <row r="623" spans="1:2" x14ac:dyDescent="0.25">
      <c r="A623" s="57">
        <v>12141756</v>
      </c>
      <c r="B623" s="58" t="s">
        <v>2985</v>
      </c>
    </row>
    <row r="624" spans="1:2" x14ac:dyDescent="0.25">
      <c r="A624" s="57">
        <v>12141757</v>
      </c>
      <c r="B624" s="58" t="s">
        <v>17228</v>
      </c>
    </row>
    <row r="625" spans="1:2" x14ac:dyDescent="0.25">
      <c r="A625" s="57">
        <v>12141758</v>
      </c>
      <c r="B625" s="58" t="s">
        <v>10352</v>
      </c>
    </row>
    <row r="626" spans="1:2" x14ac:dyDescent="0.25">
      <c r="A626" s="57">
        <v>12141759</v>
      </c>
      <c r="B626" s="58" t="s">
        <v>10559</v>
      </c>
    </row>
    <row r="627" spans="1:2" x14ac:dyDescent="0.25">
      <c r="A627" s="57">
        <v>12141760</v>
      </c>
      <c r="B627" s="58" t="s">
        <v>15661</v>
      </c>
    </row>
    <row r="628" spans="1:2" x14ac:dyDescent="0.25">
      <c r="A628" s="57">
        <v>12141801</v>
      </c>
      <c r="B628" s="58" t="s">
        <v>16627</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5153</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17017</v>
      </c>
    </row>
    <row r="644" spans="1:2" x14ac:dyDescent="0.25">
      <c r="A644" s="57">
        <v>12141911</v>
      </c>
      <c r="B644" s="58" t="s">
        <v>18618</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15353</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13821</v>
      </c>
    </row>
    <row r="654" spans="1:2" x14ac:dyDescent="0.25">
      <c r="A654" s="57">
        <v>12142005</v>
      </c>
      <c r="B654" s="58" t="s">
        <v>13045</v>
      </c>
    </row>
    <row r="655" spans="1:2" x14ac:dyDescent="0.25">
      <c r="A655" s="57">
        <v>12142006</v>
      </c>
      <c r="B655" s="58" t="s">
        <v>8059</v>
      </c>
    </row>
    <row r="656" spans="1:2" x14ac:dyDescent="0.25">
      <c r="A656" s="57">
        <v>12142101</v>
      </c>
      <c r="B656" s="58" t="s">
        <v>9495</v>
      </c>
    </row>
    <row r="657" spans="1:2" x14ac:dyDescent="0.25">
      <c r="A657" s="57">
        <v>12142102</v>
      </c>
      <c r="B657" s="58" t="s">
        <v>17122</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15387</v>
      </c>
    </row>
    <row r="662" spans="1:2" x14ac:dyDescent="0.25">
      <c r="A662" s="57">
        <v>12142201</v>
      </c>
      <c r="B662" s="58" t="s">
        <v>5386</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9685</v>
      </c>
    </row>
    <row r="667" spans="1:2" x14ac:dyDescent="0.25">
      <c r="A667" s="57">
        <v>12142206</v>
      </c>
      <c r="B667" s="58" t="s">
        <v>5362</v>
      </c>
    </row>
    <row r="668" spans="1:2" x14ac:dyDescent="0.25">
      <c r="A668" s="57">
        <v>12142207</v>
      </c>
      <c r="B668" s="58" t="s">
        <v>378</v>
      </c>
    </row>
    <row r="669" spans="1:2" x14ac:dyDescent="0.25">
      <c r="A669" s="57">
        <v>12142208</v>
      </c>
      <c r="B669" s="58" t="s">
        <v>16230</v>
      </c>
    </row>
    <row r="670" spans="1:2" x14ac:dyDescent="0.25">
      <c r="A670" s="57">
        <v>12161501</v>
      </c>
      <c r="B670" s="58" t="s">
        <v>2867</v>
      </c>
    </row>
    <row r="671" spans="1:2" x14ac:dyDescent="0.25">
      <c r="A671" s="57">
        <v>12161502</v>
      </c>
      <c r="B671" s="58" t="s">
        <v>7763</v>
      </c>
    </row>
    <row r="672" spans="1:2" x14ac:dyDescent="0.25">
      <c r="A672" s="57">
        <v>12161503</v>
      </c>
      <c r="B672" s="58" t="s">
        <v>9490</v>
      </c>
    </row>
    <row r="673" spans="1:2" x14ac:dyDescent="0.25">
      <c r="A673" s="57">
        <v>12161504</v>
      </c>
      <c r="B673" s="58" t="s">
        <v>12820</v>
      </c>
    </row>
    <row r="674" spans="1:2" x14ac:dyDescent="0.25">
      <c r="A674" s="57">
        <v>12161505</v>
      </c>
      <c r="B674" s="58" t="s">
        <v>16329</v>
      </c>
    </row>
    <row r="675" spans="1:2" x14ac:dyDescent="0.25">
      <c r="A675" s="57">
        <v>12161506</v>
      </c>
      <c r="B675" s="58" t="s">
        <v>16464</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13646</v>
      </c>
    </row>
    <row r="680" spans="1:2" x14ac:dyDescent="0.25">
      <c r="A680" s="57">
        <v>12161604</v>
      </c>
      <c r="B680" s="58" t="s">
        <v>12050</v>
      </c>
    </row>
    <row r="681" spans="1:2" x14ac:dyDescent="0.25">
      <c r="A681" s="57">
        <v>12161701</v>
      </c>
      <c r="B681" s="58" t="s">
        <v>5229</v>
      </c>
    </row>
    <row r="682" spans="1:2" x14ac:dyDescent="0.25">
      <c r="A682" s="57">
        <v>12161702</v>
      </c>
      <c r="B682" s="58" t="s">
        <v>5436</v>
      </c>
    </row>
    <row r="683" spans="1:2" x14ac:dyDescent="0.25">
      <c r="A683" s="57">
        <v>12161703</v>
      </c>
      <c r="B683" s="58" t="s">
        <v>11326</v>
      </c>
    </row>
    <row r="684" spans="1:2" x14ac:dyDescent="0.25">
      <c r="A684" s="57">
        <v>12161704</v>
      </c>
      <c r="B684" s="58" t="s">
        <v>2044</v>
      </c>
    </row>
    <row r="685" spans="1:2" x14ac:dyDescent="0.25">
      <c r="A685" s="57">
        <v>12161705</v>
      </c>
      <c r="B685" s="58" t="s">
        <v>15579</v>
      </c>
    </row>
    <row r="686" spans="1:2" x14ac:dyDescent="0.25">
      <c r="A686" s="57">
        <v>12161706</v>
      </c>
      <c r="B686" s="58" t="s">
        <v>3049</v>
      </c>
    </row>
    <row r="687" spans="1:2" x14ac:dyDescent="0.25">
      <c r="A687" s="57">
        <v>12161801</v>
      </c>
      <c r="B687" s="58" t="s">
        <v>15106</v>
      </c>
    </row>
    <row r="688" spans="1:2" x14ac:dyDescent="0.25">
      <c r="A688" s="57">
        <v>12161802</v>
      </c>
      <c r="B688" s="58" t="s">
        <v>4218</v>
      </c>
    </row>
    <row r="689" spans="1:2" x14ac:dyDescent="0.25">
      <c r="A689" s="57">
        <v>12161803</v>
      </c>
      <c r="B689" s="58" t="s">
        <v>9867</v>
      </c>
    </row>
    <row r="690" spans="1:2" x14ac:dyDescent="0.25">
      <c r="A690" s="57">
        <v>12161804</v>
      </c>
      <c r="B690" s="58" t="s">
        <v>2086</v>
      </c>
    </row>
    <row r="691" spans="1:2" x14ac:dyDescent="0.25">
      <c r="A691" s="57">
        <v>12161805</v>
      </c>
      <c r="B691" s="58" t="s">
        <v>7284</v>
      </c>
    </row>
    <row r="692" spans="1:2" x14ac:dyDescent="0.25">
      <c r="A692" s="57">
        <v>12161806</v>
      </c>
      <c r="B692" s="58" t="s">
        <v>4714</v>
      </c>
    </row>
    <row r="693" spans="1:2" x14ac:dyDescent="0.25">
      <c r="A693" s="57">
        <v>12161807</v>
      </c>
      <c r="B693" s="58" t="s">
        <v>159</v>
      </c>
    </row>
    <row r="694" spans="1:2" x14ac:dyDescent="0.25">
      <c r="A694" s="57">
        <v>12161808</v>
      </c>
      <c r="B694" s="58" t="s">
        <v>12055</v>
      </c>
    </row>
    <row r="695" spans="1:2" x14ac:dyDescent="0.25">
      <c r="A695" s="57">
        <v>12161901</v>
      </c>
      <c r="B695" s="58" t="s">
        <v>17313</v>
      </c>
    </row>
    <row r="696" spans="1:2" x14ac:dyDescent="0.25">
      <c r="A696" s="57">
        <v>12161902</v>
      </c>
      <c r="B696" s="58" t="s">
        <v>5209</v>
      </c>
    </row>
    <row r="697" spans="1:2" x14ac:dyDescent="0.25">
      <c r="A697" s="57">
        <v>12161903</v>
      </c>
      <c r="B697" s="58" t="s">
        <v>8514</v>
      </c>
    </row>
    <row r="698" spans="1:2" x14ac:dyDescent="0.25">
      <c r="A698" s="57">
        <v>12161904</v>
      </c>
      <c r="B698" s="58" t="s">
        <v>17439</v>
      </c>
    </row>
    <row r="699" spans="1:2" x14ac:dyDescent="0.25">
      <c r="A699" s="57">
        <v>12161905</v>
      </c>
      <c r="B699" s="58" t="s">
        <v>13768</v>
      </c>
    </row>
    <row r="700" spans="1:2" x14ac:dyDescent="0.25">
      <c r="A700" s="57">
        <v>12161906</v>
      </c>
      <c r="B700" s="58" t="s">
        <v>12649</v>
      </c>
    </row>
    <row r="701" spans="1:2" x14ac:dyDescent="0.25">
      <c r="A701" s="57">
        <v>12161907</v>
      </c>
      <c r="B701" s="58" t="s">
        <v>10816</v>
      </c>
    </row>
    <row r="702" spans="1:2" x14ac:dyDescent="0.25">
      <c r="A702" s="57">
        <v>12162002</v>
      </c>
      <c r="B702" s="58" t="s">
        <v>6866</v>
      </c>
    </row>
    <row r="703" spans="1:2" x14ac:dyDescent="0.25">
      <c r="A703" s="57">
        <v>12162003</v>
      </c>
      <c r="B703" s="58" t="s">
        <v>16336</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11145</v>
      </c>
    </row>
    <row r="708" spans="1:2" x14ac:dyDescent="0.25">
      <c r="A708" s="57">
        <v>12162202</v>
      </c>
      <c r="B708" s="58" t="s">
        <v>2214</v>
      </c>
    </row>
    <row r="709" spans="1:2" x14ac:dyDescent="0.25">
      <c r="A709" s="57">
        <v>12162203</v>
      </c>
      <c r="B709" s="58" t="s">
        <v>6324</v>
      </c>
    </row>
    <row r="710" spans="1:2" x14ac:dyDescent="0.25">
      <c r="A710" s="57">
        <v>12162204</v>
      </c>
      <c r="B710" s="58" t="s">
        <v>3959</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14757</v>
      </c>
    </row>
    <row r="715" spans="1:2" x14ac:dyDescent="0.25">
      <c r="A715" s="57">
        <v>12162209</v>
      </c>
      <c r="B715" s="58" t="s">
        <v>7948</v>
      </c>
    </row>
    <row r="716" spans="1:2" x14ac:dyDescent="0.25">
      <c r="A716" s="57">
        <v>12162210</v>
      </c>
      <c r="B716" s="58" t="s">
        <v>13565</v>
      </c>
    </row>
    <row r="717" spans="1:2" x14ac:dyDescent="0.25">
      <c r="A717" s="57">
        <v>12162211</v>
      </c>
      <c r="B717" s="58" t="s">
        <v>3988</v>
      </c>
    </row>
    <row r="718" spans="1:2" x14ac:dyDescent="0.25">
      <c r="A718" s="57">
        <v>12162212</v>
      </c>
      <c r="B718" s="58" t="s">
        <v>6290</v>
      </c>
    </row>
    <row r="719" spans="1:2" x14ac:dyDescent="0.25">
      <c r="A719" s="57">
        <v>12162301</v>
      </c>
      <c r="B719" s="58" t="s">
        <v>15152</v>
      </c>
    </row>
    <row r="720" spans="1:2" x14ac:dyDescent="0.25">
      <c r="A720" s="57">
        <v>12162302</v>
      </c>
      <c r="B720" s="58" t="s">
        <v>6233</v>
      </c>
    </row>
    <row r="721" spans="1:2" x14ac:dyDescent="0.25">
      <c r="A721" s="57">
        <v>12162303</v>
      </c>
      <c r="B721" s="58" t="s">
        <v>9535</v>
      </c>
    </row>
    <row r="722" spans="1:2" x14ac:dyDescent="0.25">
      <c r="A722" s="57">
        <v>12162401</v>
      </c>
      <c r="B722" s="58" t="s">
        <v>18504</v>
      </c>
    </row>
    <row r="723" spans="1:2" x14ac:dyDescent="0.25">
      <c r="A723" s="57">
        <v>12162402</v>
      </c>
      <c r="B723" s="58" t="s">
        <v>5249</v>
      </c>
    </row>
    <row r="724" spans="1:2" x14ac:dyDescent="0.25">
      <c r="A724" s="57">
        <v>12162501</v>
      </c>
      <c r="B724" s="58" t="s">
        <v>13792</v>
      </c>
    </row>
    <row r="725" spans="1:2" x14ac:dyDescent="0.25">
      <c r="A725" s="57">
        <v>12162502</v>
      </c>
      <c r="B725" s="58" t="s">
        <v>10636</v>
      </c>
    </row>
    <row r="726" spans="1:2" x14ac:dyDescent="0.25">
      <c r="A726" s="57">
        <v>12162503</v>
      </c>
      <c r="B726" s="58" t="s">
        <v>18275</v>
      </c>
    </row>
    <row r="727" spans="1:2" x14ac:dyDescent="0.25">
      <c r="A727" s="57">
        <v>12162601</v>
      </c>
      <c r="B727" s="58" t="s">
        <v>8362</v>
      </c>
    </row>
    <row r="728" spans="1:2" x14ac:dyDescent="0.25">
      <c r="A728" s="57">
        <v>12162602</v>
      </c>
      <c r="B728" s="58" t="s">
        <v>2788</v>
      </c>
    </row>
    <row r="729" spans="1:2" x14ac:dyDescent="0.25">
      <c r="A729" s="57">
        <v>12162701</v>
      </c>
      <c r="B729" s="58" t="s">
        <v>7161</v>
      </c>
    </row>
    <row r="730" spans="1:2" x14ac:dyDescent="0.25">
      <c r="A730" s="57">
        <v>12162702</v>
      </c>
      <c r="B730" s="58" t="s">
        <v>18360</v>
      </c>
    </row>
    <row r="731" spans="1:2" x14ac:dyDescent="0.25">
      <c r="A731" s="57">
        <v>12162801</v>
      </c>
      <c r="B731" s="58" t="s">
        <v>18679</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14823</v>
      </c>
    </row>
    <row r="737" spans="1:2" x14ac:dyDescent="0.25">
      <c r="A737" s="57">
        <v>12163101</v>
      </c>
      <c r="B737" s="58" t="s">
        <v>6091</v>
      </c>
    </row>
    <row r="738" spans="1:2" x14ac:dyDescent="0.25">
      <c r="A738" s="57">
        <v>12163201</v>
      </c>
      <c r="B738" s="58" t="s">
        <v>3241</v>
      </c>
    </row>
    <row r="739" spans="1:2" x14ac:dyDescent="0.25">
      <c r="A739" s="57">
        <v>12163301</v>
      </c>
      <c r="B739" s="58" t="s">
        <v>4904</v>
      </c>
    </row>
    <row r="740" spans="1:2" x14ac:dyDescent="0.25">
      <c r="A740" s="57">
        <v>12163401</v>
      </c>
      <c r="B740" s="58" t="s">
        <v>9708</v>
      </c>
    </row>
    <row r="741" spans="1:2" x14ac:dyDescent="0.25">
      <c r="A741" s="57">
        <v>12163501</v>
      </c>
      <c r="B741" s="58" t="s">
        <v>7478</v>
      </c>
    </row>
    <row r="742" spans="1:2" x14ac:dyDescent="0.25">
      <c r="A742" s="57">
        <v>12163601</v>
      </c>
      <c r="B742" s="58" t="s">
        <v>14134</v>
      </c>
    </row>
    <row r="743" spans="1:2" x14ac:dyDescent="0.25">
      <c r="A743" s="57">
        <v>12163602</v>
      </c>
      <c r="B743" s="58" t="s">
        <v>11157</v>
      </c>
    </row>
    <row r="744" spans="1:2" x14ac:dyDescent="0.25">
      <c r="A744" s="57">
        <v>12163701</v>
      </c>
      <c r="B744" s="58" t="s">
        <v>13892</v>
      </c>
    </row>
    <row r="745" spans="1:2" x14ac:dyDescent="0.25">
      <c r="A745" s="57">
        <v>12163801</v>
      </c>
      <c r="B745" s="58" t="s">
        <v>1295</v>
      </c>
    </row>
    <row r="746" spans="1:2" x14ac:dyDescent="0.25">
      <c r="A746" s="57">
        <v>12163802</v>
      </c>
      <c r="B746" s="58" t="s">
        <v>2673</v>
      </c>
    </row>
    <row r="747" spans="1:2" x14ac:dyDescent="0.25">
      <c r="A747" s="57">
        <v>12163901</v>
      </c>
      <c r="B747" s="58" t="s">
        <v>13260</v>
      </c>
    </row>
    <row r="748" spans="1:2" x14ac:dyDescent="0.25">
      <c r="A748" s="57">
        <v>12163902</v>
      </c>
      <c r="B748" s="58" t="s">
        <v>3223</v>
      </c>
    </row>
    <row r="749" spans="1:2" x14ac:dyDescent="0.25">
      <c r="A749" s="57">
        <v>12164001</v>
      </c>
      <c r="B749" s="58" t="s">
        <v>2112</v>
      </c>
    </row>
    <row r="750" spans="1:2" x14ac:dyDescent="0.25">
      <c r="A750" s="57">
        <v>12164101</v>
      </c>
      <c r="B750" s="58" t="s">
        <v>9338</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16182</v>
      </c>
    </row>
    <row r="757" spans="1:2" x14ac:dyDescent="0.25">
      <c r="A757" s="57">
        <v>12164503</v>
      </c>
      <c r="B757" s="58" t="s">
        <v>15680</v>
      </c>
    </row>
    <row r="758" spans="1:2" x14ac:dyDescent="0.25">
      <c r="A758" s="57">
        <v>12164504</v>
      </c>
      <c r="B758" s="58" t="s">
        <v>567</v>
      </c>
    </row>
    <row r="759" spans="1:2" x14ac:dyDescent="0.25">
      <c r="A759" s="57">
        <v>12171501</v>
      </c>
      <c r="B759" s="58" t="s">
        <v>16937</v>
      </c>
    </row>
    <row r="760" spans="1:2" x14ac:dyDescent="0.25">
      <c r="A760" s="57">
        <v>12171502</v>
      </c>
      <c r="B760" s="58" t="s">
        <v>12502</v>
      </c>
    </row>
    <row r="761" spans="1:2" x14ac:dyDescent="0.25">
      <c r="A761" s="57">
        <v>12171503</v>
      </c>
      <c r="B761" s="58" t="s">
        <v>5607</v>
      </c>
    </row>
    <row r="762" spans="1:2" x14ac:dyDescent="0.25">
      <c r="A762" s="57">
        <v>12171504</v>
      </c>
      <c r="B762" s="58" t="s">
        <v>9697</v>
      </c>
    </row>
    <row r="763" spans="1:2" x14ac:dyDescent="0.25">
      <c r="A763" s="57">
        <v>12171505</v>
      </c>
      <c r="B763" s="58" t="s">
        <v>10225</v>
      </c>
    </row>
    <row r="764" spans="1:2" x14ac:dyDescent="0.25">
      <c r="A764" s="57">
        <v>12171506</v>
      </c>
      <c r="B764" s="58" t="s">
        <v>237</v>
      </c>
    </row>
    <row r="765" spans="1:2" x14ac:dyDescent="0.25">
      <c r="A765" s="57">
        <v>12171602</v>
      </c>
      <c r="B765" s="58" t="s">
        <v>11039</v>
      </c>
    </row>
    <row r="766" spans="1:2" x14ac:dyDescent="0.25">
      <c r="A766" s="57">
        <v>12171603</v>
      </c>
      <c r="B766" s="58" t="s">
        <v>5912</v>
      </c>
    </row>
    <row r="767" spans="1:2" x14ac:dyDescent="0.25">
      <c r="A767" s="57">
        <v>12171604</v>
      </c>
      <c r="B767" s="58" t="s">
        <v>4762</v>
      </c>
    </row>
    <row r="768" spans="1:2" x14ac:dyDescent="0.25">
      <c r="A768" s="57">
        <v>12171605</v>
      </c>
      <c r="B768" s="58" t="s">
        <v>7752</v>
      </c>
    </row>
    <row r="769" spans="1:2" x14ac:dyDescent="0.25">
      <c r="A769" s="57">
        <v>12171701</v>
      </c>
      <c r="B769" s="58" t="s">
        <v>14560</v>
      </c>
    </row>
    <row r="770" spans="1:2" x14ac:dyDescent="0.25">
      <c r="A770" s="57">
        <v>12171702</v>
      </c>
      <c r="B770" s="58" t="s">
        <v>17035</v>
      </c>
    </row>
    <row r="771" spans="1:2" x14ac:dyDescent="0.25">
      <c r="A771" s="57">
        <v>12171703</v>
      </c>
      <c r="B771" s="58" t="s">
        <v>14059</v>
      </c>
    </row>
    <row r="772" spans="1:2" x14ac:dyDescent="0.25">
      <c r="A772" s="57">
        <v>12181501</v>
      </c>
      <c r="B772" s="58" t="s">
        <v>16139</v>
      </c>
    </row>
    <row r="773" spans="1:2" x14ac:dyDescent="0.25">
      <c r="A773" s="57">
        <v>12181502</v>
      </c>
      <c r="B773" s="58" t="s">
        <v>3286</v>
      </c>
    </row>
    <row r="774" spans="1:2" x14ac:dyDescent="0.25">
      <c r="A774" s="57">
        <v>12181503</v>
      </c>
      <c r="B774" s="58" t="s">
        <v>6848</v>
      </c>
    </row>
    <row r="775" spans="1:2" x14ac:dyDescent="0.25">
      <c r="A775" s="57">
        <v>12181504</v>
      </c>
      <c r="B775" s="58" t="s">
        <v>18606</v>
      </c>
    </row>
    <row r="776" spans="1:2" x14ac:dyDescent="0.25">
      <c r="A776" s="57">
        <v>12181601</v>
      </c>
      <c r="B776" s="58" t="s">
        <v>9229</v>
      </c>
    </row>
    <row r="777" spans="1:2" x14ac:dyDescent="0.25">
      <c r="A777" s="57">
        <v>12181602</v>
      </c>
      <c r="B777" s="58" t="s">
        <v>16070</v>
      </c>
    </row>
    <row r="778" spans="1:2" x14ac:dyDescent="0.25">
      <c r="A778" s="57">
        <v>12191501</v>
      </c>
      <c r="B778" s="58" t="s">
        <v>7665</v>
      </c>
    </row>
    <row r="779" spans="1:2" x14ac:dyDescent="0.25">
      <c r="A779" s="57">
        <v>12191502</v>
      </c>
      <c r="B779" s="58" t="s">
        <v>3927</v>
      </c>
    </row>
    <row r="780" spans="1:2" x14ac:dyDescent="0.25">
      <c r="A780" s="57">
        <v>12191503</v>
      </c>
      <c r="B780" s="58" t="s">
        <v>2677</v>
      </c>
    </row>
    <row r="781" spans="1:2" x14ac:dyDescent="0.25">
      <c r="A781" s="57">
        <v>12191504</v>
      </c>
      <c r="B781" s="58" t="s">
        <v>9466</v>
      </c>
    </row>
    <row r="782" spans="1:2" x14ac:dyDescent="0.25">
      <c r="A782" s="57">
        <v>12191601</v>
      </c>
      <c r="B782" s="58" t="s">
        <v>16479</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9733</v>
      </c>
    </row>
    <row r="788" spans="1:2" x14ac:dyDescent="0.25">
      <c r="A788" s="57">
        <v>12352101</v>
      </c>
      <c r="B788" s="58" t="s">
        <v>1582</v>
      </c>
    </row>
    <row r="789" spans="1:2" x14ac:dyDescent="0.25">
      <c r="A789" s="57">
        <v>12352102</v>
      </c>
      <c r="B789" s="58" t="s">
        <v>17997</v>
      </c>
    </row>
    <row r="790" spans="1:2" x14ac:dyDescent="0.25">
      <c r="A790" s="57">
        <v>12352103</v>
      </c>
      <c r="B790" s="58" t="s">
        <v>7550</v>
      </c>
    </row>
    <row r="791" spans="1:2" x14ac:dyDescent="0.25">
      <c r="A791" s="57">
        <v>12352104</v>
      </c>
      <c r="B791" s="58" t="s">
        <v>17067</v>
      </c>
    </row>
    <row r="792" spans="1:2" x14ac:dyDescent="0.25">
      <c r="A792" s="57">
        <v>12352105</v>
      </c>
      <c r="B792" s="58" t="s">
        <v>8106</v>
      </c>
    </row>
    <row r="793" spans="1:2" x14ac:dyDescent="0.25">
      <c r="A793" s="57">
        <v>12352106</v>
      </c>
      <c r="B793" s="58" t="s">
        <v>3158</v>
      </c>
    </row>
    <row r="794" spans="1:2" x14ac:dyDescent="0.25">
      <c r="A794" s="57">
        <v>12352107</v>
      </c>
      <c r="B794" s="58" t="s">
        <v>6267</v>
      </c>
    </row>
    <row r="795" spans="1:2" x14ac:dyDescent="0.25">
      <c r="A795" s="57">
        <v>12352108</v>
      </c>
      <c r="B795" s="58" t="s">
        <v>12226</v>
      </c>
    </row>
    <row r="796" spans="1:2" x14ac:dyDescent="0.25">
      <c r="A796" s="57">
        <v>12352111</v>
      </c>
      <c r="B796" s="58" t="s">
        <v>8055</v>
      </c>
    </row>
    <row r="797" spans="1:2" x14ac:dyDescent="0.25">
      <c r="A797" s="57">
        <v>12352112</v>
      </c>
      <c r="B797" s="58" t="s">
        <v>12226</v>
      </c>
    </row>
    <row r="798" spans="1:2" x14ac:dyDescent="0.25">
      <c r="A798" s="57">
        <v>12352113</v>
      </c>
      <c r="B798" s="58" t="s">
        <v>18635</v>
      </c>
    </row>
    <row r="799" spans="1:2" x14ac:dyDescent="0.25">
      <c r="A799" s="57">
        <v>12352114</v>
      </c>
      <c r="B799" s="58" t="s">
        <v>3377</v>
      </c>
    </row>
    <row r="800" spans="1:2" x14ac:dyDescent="0.25">
      <c r="A800" s="57">
        <v>12352115</v>
      </c>
      <c r="B800" s="58" t="s">
        <v>10514</v>
      </c>
    </row>
    <row r="801" spans="1:2" x14ac:dyDescent="0.25">
      <c r="A801" s="57">
        <v>12352116</v>
      </c>
      <c r="B801" s="58" t="s">
        <v>2597</v>
      </c>
    </row>
    <row r="802" spans="1:2" x14ac:dyDescent="0.25">
      <c r="A802" s="57">
        <v>12352117</v>
      </c>
      <c r="B802" s="58" t="s">
        <v>17051</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10786</v>
      </c>
    </row>
    <row r="807" spans="1:2" x14ac:dyDescent="0.25">
      <c r="A807" s="57">
        <v>12352123</v>
      </c>
      <c r="B807" s="58" t="s">
        <v>18057</v>
      </c>
    </row>
    <row r="808" spans="1:2" x14ac:dyDescent="0.25">
      <c r="A808" s="57">
        <v>12352124</v>
      </c>
      <c r="B808" s="58" t="s">
        <v>17174</v>
      </c>
    </row>
    <row r="809" spans="1:2" x14ac:dyDescent="0.25">
      <c r="A809" s="57">
        <v>12352125</v>
      </c>
      <c r="B809" s="58" t="s">
        <v>15902</v>
      </c>
    </row>
    <row r="810" spans="1:2" x14ac:dyDescent="0.25">
      <c r="A810" s="57">
        <v>12352126</v>
      </c>
      <c r="B810" s="58" t="s">
        <v>12280</v>
      </c>
    </row>
    <row r="811" spans="1:2" x14ac:dyDescent="0.25">
      <c r="A811" s="57">
        <v>12352127</v>
      </c>
      <c r="B811" s="58" t="s">
        <v>2905</v>
      </c>
    </row>
    <row r="812" spans="1:2" x14ac:dyDescent="0.25">
      <c r="A812" s="57">
        <v>12352128</v>
      </c>
      <c r="B812" s="58" t="s">
        <v>1750</v>
      </c>
    </row>
    <row r="813" spans="1:2" x14ac:dyDescent="0.25">
      <c r="A813" s="57">
        <v>12352129</v>
      </c>
      <c r="B813" s="58" t="s">
        <v>5530</v>
      </c>
    </row>
    <row r="814" spans="1:2" x14ac:dyDescent="0.25">
      <c r="A814" s="57">
        <v>12352130</v>
      </c>
      <c r="B814" s="58" t="s">
        <v>15027</v>
      </c>
    </row>
    <row r="815" spans="1:2" x14ac:dyDescent="0.25">
      <c r="A815" s="57">
        <v>12352201</v>
      </c>
      <c r="B815" s="58" t="s">
        <v>5144</v>
      </c>
    </row>
    <row r="816" spans="1:2" x14ac:dyDescent="0.25">
      <c r="A816" s="57">
        <v>12352202</v>
      </c>
      <c r="B816" s="58" t="s">
        <v>937</v>
      </c>
    </row>
    <row r="817" spans="1:2" x14ac:dyDescent="0.25">
      <c r="A817" s="57">
        <v>12352203</v>
      </c>
      <c r="B817" s="58" t="s">
        <v>5560</v>
      </c>
    </row>
    <row r="818" spans="1:2" x14ac:dyDescent="0.25">
      <c r="A818" s="57">
        <v>12352204</v>
      </c>
      <c r="B818" s="58" t="s">
        <v>4553</v>
      </c>
    </row>
    <row r="819" spans="1:2" x14ac:dyDescent="0.25">
      <c r="A819" s="57">
        <v>12352205</v>
      </c>
      <c r="B819" s="58" t="s">
        <v>15703</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5003</v>
      </c>
    </row>
    <row r="824" spans="1:2" x14ac:dyDescent="0.25">
      <c r="A824" s="57">
        <v>12352210</v>
      </c>
      <c r="B824" s="58" t="s">
        <v>5774</v>
      </c>
    </row>
    <row r="825" spans="1:2" x14ac:dyDescent="0.25">
      <c r="A825" s="57">
        <v>12352211</v>
      </c>
      <c r="B825" s="58" t="s">
        <v>16406</v>
      </c>
    </row>
    <row r="826" spans="1:2" x14ac:dyDescent="0.25">
      <c r="A826" s="57">
        <v>12352212</v>
      </c>
      <c r="B826" s="58" t="s">
        <v>11715</v>
      </c>
    </row>
    <row r="827" spans="1:2" x14ac:dyDescent="0.25">
      <c r="A827" s="57">
        <v>12352301</v>
      </c>
      <c r="B827" s="58" t="s">
        <v>4346</v>
      </c>
    </row>
    <row r="828" spans="1:2" x14ac:dyDescent="0.25">
      <c r="A828" s="57">
        <v>12352302</v>
      </c>
      <c r="B828" s="58" t="s">
        <v>7642</v>
      </c>
    </row>
    <row r="829" spans="1:2" x14ac:dyDescent="0.25">
      <c r="A829" s="57">
        <v>12352303</v>
      </c>
      <c r="B829" s="58" t="s">
        <v>18693</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12569</v>
      </c>
    </row>
    <row r="834" spans="1:2" x14ac:dyDescent="0.25">
      <c r="A834" s="57">
        <v>12352308</v>
      </c>
      <c r="B834" s="58" t="s">
        <v>17225</v>
      </c>
    </row>
    <row r="835" spans="1:2" x14ac:dyDescent="0.25">
      <c r="A835" s="57">
        <v>12352309</v>
      </c>
      <c r="B835" s="58" t="s">
        <v>6894</v>
      </c>
    </row>
    <row r="836" spans="1:2" x14ac:dyDescent="0.25">
      <c r="A836" s="57">
        <v>12352310</v>
      </c>
      <c r="B836" s="58" t="s">
        <v>14605</v>
      </c>
    </row>
    <row r="837" spans="1:2" x14ac:dyDescent="0.25">
      <c r="A837" s="57">
        <v>12352311</v>
      </c>
      <c r="B837" s="58" t="s">
        <v>8977</v>
      </c>
    </row>
    <row r="838" spans="1:2" x14ac:dyDescent="0.25">
      <c r="A838" s="57">
        <v>12352312</v>
      </c>
      <c r="B838" s="58" t="s">
        <v>4790</v>
      </c>
    </row>
    <row r="839" spans="1:2" x14ac:dyDescent="0.25">
      <c r="A839" s="57">
        <v>12352401</v>
      </c>
      <c r="B839" s="58" t="s">
        <v>12642</v>
      </c>
    </row>
    <row r="840" spans="1:2" x14ac:dyDescent="0.25">
      <c r="A840" s="57">
        <v>12352402</v>
      </c>
      <c r="B840" s="58" t="s">
        <v>6676</v>
      </c>
    </row>
    <row r="841" spans="1:2" x14ac:dyDescent="0.25">
      <c r="A841" s="57">
        <v>12352501</v>
      </c>
      <c r="B841" s="58" t="s">
        <v>5000</v>
      </c>
    </row>
    <row r="842" spans="1:2" x14ac:dyDescent="0.25">
      <c r="A842" s="57">
        <v>12352502</v>
      </c>
      <c r="B842" s="58" t="s">
        <v>3271</v>
      </c>
    </row>
    <row r="843" spans="1:2" x14ac:dyDescent="0.25">
      <c r="A843" s="57">
        <v>12352503</v>
      </c>
      <c r="B843" s="58" t="s">
        <v>15392</v>
      </c>
    </row>
    <row r="844" spans="1:2" x14ac:dyDescent="0.25">
      <c r="A844" s="57">
        <v>13101501</v>
      </c>
      <c r="B844" s="58" t="s">
        <v>7001</v>
      </c>
    </row>
    <row r="845" spans="1:2" x14ac:dyDescent="0.25">
      <c r="A845" s="57">
        <v>13101502</v>
      </c>
      <c r="B845" s="58" t="s">
        <v>11115</v>
      </c>
    </row>
    <row r="846" spans="1:2" x14ac:dyDescent="0.25">
      <c r="A846" s="57">
        <v>13101503</v>
      </c>
      <c r="B846" s="58" t="s">
        <v>397</v>
      </c>
    </row>
    <row r="847" spans="1:2" x14ac:dyDescent="0.25">
      <c r="A847" s="57">
        <v>13101504</v>
      </c>
      <c r="B847" s="58" t="s">
        <v>15016</v>
      </c>
    </row>
    <row r="848" spans="1:2" x14ac:dyDescent="0.25">
      <c r="A848" s="57">
        <v>13101505</v>
      </c>
      <c r="B848" s="58" t="s">
        <v>1340</v>
      </c>
    </row>
    <row r="849" spans="1:2" x14ac:dyDescent="0.25">
      <c r="A849" s="57">
        <v>13101601</v>
      </c>
      <c r="B849" s="58" t="s">
        <v>2772</v>
      </c>
    </row>
    <row r="850" spans="1:2" x14ac:dyDescent="0.25">
      <c r="A850" s="57">
        <v>13101602</v>
      </c>
      <c r="B850" s="58" t="s">
        <v>10479</v>
      </c>
    </row>
    <row r="851" spans="1:2" x14ac:dyDescent="0.25">
      <c r="A851" s="57">
        <v>13101603</v>
      </c>
      <c r="B851" s="58" t="s">
        <v>5251</v>
      </c>
    </row>
    <row r="852" spans="1:2" x14ac:dyDescent="0.25">
      <c r="A852" s="57">
        <v>13101604</v>
      </c>
      <c r="B852" s="58" t="s">
        <v>18157</v>
      </c>
    </row>
    <row r="853" spans="1:2" x14ac:dyDescent="0.25">
      <c r="A853" s="57">
        <v>13101605</v>
      </c>
      <c r="B853" s="58" t="s">
        <v>5497</v>
      </c>
    </row>
    <row r="854" spans="1:2" x14ac:dyDescent="0.25">
      <c r="A854" s="57">
        <v>13101606</v>
      </c>
      <c r="B854" s="58" t="s">
        <v>6708</v>
      </c>
    </row>
    <row r="855" spans="1:2" x14ac:dyDescent="0.25">
      <c r="A855" s="57">
        <v>13101607</v>
      </c>
      <c r="B855" s="58" t="s">
        <v>9488</v>
      </c>
    </row>
    <row r="856" spans="1:2" x14ac:dyDescent="0.25">
      <c r="A856" s="57">
        <v>13101701</v>
      </c>
      <c r="B856" s="58" t="s">
        <v>7127</v>
      </c>
    </row>
    <row r="857" spans="1:2" x14ac:dyDescent="0.25">
      <c r="A857" s="57">
        <v>13101702</v>
      </c>
      <c r="B857" s="58" t="s">
        <v>18141</v>
      </c>
    </row>
    <row r="858" spans="1:2" x14ac:dyDescent="0.25">
      <c r="A858" s="57">
        <v>13101703</v>
      </c>
      <c r="B858" s="58" t="s">
        <v>13159</v>
      </c>
    </row>
    <row r="859" spans="1:2" x14ac:dyDescent="0.25">
      <c r="A859" s="57">
        <v>13101704</v>
      </c>
      <c r="B859" s="58" t="s">
        <v>14943</v>
      </c>
    </row>
    <row r="860" spans="1:2" x14ac:dyDescent="0.25">
      <c r="A860" s="57">
        <v>13101705</v>
      </c>
      <c r="B860" s="58" t="s">
        <v>12700</v>
      </c>
    </row>
    <row r="861" spans="1:2" x14ac:dyDescent="0.25">
      <c r="A861" s="57">
        <v>13101706</v>
      </c>
      <c r="B861" s="58" t="s">
        <v>9281</v>
      </c>
    </row>
    <row r="862" spans="1:2" x14ac:dyDescent="0.25">
      <c r="A862" s="57">
        <v>13101707</v>
      </c>
      <c r="B862" s="58" t="s">
        <v>7034</v>
      </c>
    </row>
    <row r="863" spans="1:2" x14ac:dyDescent="0.25">
      <c r="A863" s="57">
        <v>13101708</v>
      </c>
      <c r="B863" s="58" t="s">
        <v>10899</v>
      </c>
    </row>
    <row r="864" spans="1:2" x14ac:dyDescent="0.25">
      <c r="A864" s="57">
        <v>13101709</v>
      </c>
      <c r="B864" s="58" t="s">
        <v>3817</v>
      </c>
    </row>
    <row r="865" spans="1:2" x14ac:dyDescent="0.25">
      <c r="A865" s="57">
        <v>13101710</v>
      </c>
      <c r="B865" s="58" t="s">
        <v>13337</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12269</v>
      </c>
    </row>
    <row r="870" spans="1:2" x14ac:dyDescent="0.25">
      <c r="A870" s="57">
        <v>13101715</v>
      </c>
      <c r="B870" s="58" t="s">
        <v>9119</v>
      </c>
    </row>
    <row r="871" spans="1:2" x14ac:dyDescent="0.25">
      <c r="A871" s="57">
        <v>13101716</v>
      </c>
      <c r="B871" s="58" t="s">
        <v>18519</v>
      </c>
    </row>
    <row r="872" spans="1:2" x14ac:dyDescent="0.25">
      <c r="A872" s="57">
        <v>13101717</v>
      </c>
      <c r="B872" s="58" t="s">
        <v>4723</v>
      </c>
    </row>
    <row r="873" spans="1:2" x14ac:dyDescent="0.25">
      <c r="A873" s="57">
        <v>13101718</v>
      </c>
      <c r="B873" s="58" t="s">
        <v>10150</v>
      </c>
    </row>
    <row r="874" spans="1:2" x14ac:dyDescent="0.25">
      <c r="A874" s="57">
        <v>13101719</v>
      </c>
      <c r="B874" s="58" t="s">
        <v>4134</v>
      </c>
    </row>
    <row r="875" spans="1:2" x14ac:dyDescent="0.25">
      <c r="A875" s="57">
        <v>13101720</v>
      </c>
      <c r="B875" s="58" t="s">
        <v>13548</v>
      </c>
    </row>
    <row r="876" spans="1:2" x14ac:dyDescent="0.25">
      <c r="A876" s="57">
        <v>13101721</v>
      </c>
      <c r="B876" s="58" t="s">
        <v>13419</v>
      </c>
    </row>
    <row r="877" spans="1:2" x14ac:dyDescent="0.25">
      <c r="A877" s="57">
        <v>13101722</v>
      </c>
      <c r="B877" s="58" t="s">
        <v>15615</v>
      </c>
    </row>
    <row r="878" spans="1:2" x14ac:dyDescent="0.25">
      <c r="A878" s="57">
        <v>13101723</v>
      </c>
      <c r="B878" s="58" t="s">
        <v>1572</v>
      </c>
    </row>
    <row r="879" spans="1:2" x14ac:dyDescent="0.25">
      <c r="A879" s="57">
        <v>13101724</v>
      </c>
      <c r="B879" s="58" t="s">
        <v>14648</v>
      </c>
    </row>
    <row r="880" spans="1:2" x14ac:dyDescent="0.25">
      <c r="A880" s="57">
        <v>13101902</v>
      </c>
      <c r="B880" s="58" t="s">
        <v>10992</v>
      </c>
    </row>
    <row r="881" spans="1:2" x14ac:dyDescent="0.25">
      <c r="A881" s="57">
        <v>13101903</v>
      </c>
      <c r="B881" s="58" t="s">
        <v>18529</v>
      </c>
    </row>
    <row r="882" spans="1:2" x14ac:dyDescent="0.25">
      <c r="A882" s="57">
        <v>13101904</v>
      </c>
      <c r="B882" s="58" t="s">
        <v>17567</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3748</v>
      </c>
    </row>
    <row r="887" spans="1:2" x14ac:dyDescent="0.25">
      <c r="A887" s="57">
        <v>13102003</v>
      </c>
      <c r="B887" s="58" t="s">
        <v>11656</v>
      </c>
    </row>
    <row r="888" spans="1:2" x14ac:dyDescent="0.25">
      <c r="A888" s="57">
        <v>13102005</v>
      </c>
      <c r="B888" s="58" t="s">
        <v>10406</v>
      </c>
    </row>
    <row r="889" spans="1:2" x14ac:dyDescent="0.25">
      <c r="A889" s="57">
        <v>13102006</v>
      </c>
      <c r="B889" s="58" t="s">
        <v>16471</v>
      </c>
    </row>
    <row r="890" spans="1:2" x14ac:dyDescent="0.25">
      <c r="A890" s="57">
        <v>13102008</v>
      </c>
      <c r="B890" s="58" t="s">
        <v>18306</v>
      </c>
    </row>
    <row r="891" spans="1:2" x14ac:dyDescent="0.25">
      <c r="A891" s="57">
        <v>13102009</v>
      </c>
      <c r="B891" s="58" t="s">
        <v>844</v>
      </c>
    </row>
    <row r="892" spans="1:2" x14ac:dyDescent="0.25">
      <c r="A892" s="57">
        <v>13102010</v>
      </c>
      <c r="B892" s="58" t="s">
        <v>11748</v>
      </c>
    </row>
    <row r="893" spans="1:2" x14ac:dyDescent="0.25">
      <c r="A893" s="57">
        <v>13102011</v>
      </c>
      <c r="B893" s="58" t="s">
        <v>17016</v>
      </c>
    </row>
    <row r="894" spans="1:2" x14ac:dyDescent="0.25">
      <c r="A894" s="57">
        <v>13102012</v>
      </c>
      <c r="B894" s="58" t="s">
        <v>15148</v>
      </c>
    </row>
    <row r="895" spans="1:2" x14ac:dyDescent="0.25">
      <c r="A895" s="57">
        <v>13102013</v>
      </c>
      <c r="B895" s="58" t="s">
        <v>5720</v>
      </c>
    </row>
    <row r="896" spans="1:2" x14ac:dyDescent="0.25">
      <c r="A896" s="57">
        <v>13102014</v>
      </c>
      <c r="B896" s="58" t="s">
        <v>1973</v>
      </c>
    </row>
    <row r="897" spans="1:2" x14ac:dyDescent="0.25">
      <c r="A897" s="57">
        <v>13102015</v>
      </c>
      <c r="B897" s="58" t="s">
        <v>18044</v>
      </c>
    </row>
    <row r="898" spans="1:2" x14ac:dyDescent="0.25">
      <c r="A898" s="57">
        <v>13102016</v>
      </c>
      <c r="B898" s="58" t="s">
        <v>6428</v>
      </c>
    </row>
    <row r="899" spans="1:2" x14ac:dyDescent="0.25">
      <c r="A899" s="57">
        <v>13102017</v>
      </c>
      <c r="B899" s="58" t="s">
        <v>7809</v>
      </c>
    </row>
    <row r="900" spans="1:2" x14ac:dyDescent="0.25">
      <c r="A900" s="57">
        <v>13102018</v>
      </c>
      <c r="B900" s="58" t="s">
        <v>17103</v>
      </c>
    </row>
    <row r="901" spans="1:2" x14ac:dyDescent="0.25">
      <c r="A901" s="57">
        <v>13102019</v>
      </c>
      <c r="B901" s="58" t="s">
        <v>10073</v>
      </c>
    </row>
    <row r="902" spans="1:2" x14ac:dyDescent="0.25">
      <c r="A902" s="57">
        <v>13102020</v>
      </c>
      <c r="B902" s="58" t="s">
        <v>2458</v>
      </c>
    </row>
    <row r="903" spans="1:2" x14ac:dyDescent="0.25">
      <c r="A903" s="57">
        <v>13102021</v>
      </c>
      <c r="B903" s="58" t="s">
        <v>8373</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15165</v>
      </c>
    </row>
    <row r="910" spans="1:2" x14ac:dyDescent="0.25">
      <c r="A910" s="57">
        <v>13102028</v>
      </c>
      <c r="B910" s="58" t="s">
        <v>15798</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8028</v>
      </c>
    </row>
    <row r="915" spans="1:2" x14ac:dyDescent="0.25">
      <c r="A915" s="57">
        <v>13111002</v>
      </c>
      <c r="B915" s="58" t="s">
        <v>4528</v>
      </c>
    </row>
    <row r="916" spans="1:2" x14ac:dyDescent="0.25">
      <c r="A916" s="57">
        <v>13111003</v>
      </c>
      <c r="B916" s="58" t="s">
        <v>15586</v>
      </c>
    </row>
    <row r="917" spans="1:2" x14ac:dyDescent="0.25">
      <c r="A917" s="57">
        <v>13111004</v>
      </c>
      <c r="B917" s="58" t="s">
        <v>7628</v>
      </c>
    </row>
    <row r="918" spans="1:2" x14ac:dyDescent="0.25">
      <c r="A918" s="57">
        <v>13111005</v>
      </c>
      <c r="B918" s="58" t="s">
        <v>12647</v>
      </c>
    </row>
    <row r="919" spans="1:2" x14ac:dyDescent="0.25">
      <c r="A919" s="57">
        <v>13111006</v>
      </c>
      <c r="B919" s="58" t="s">
        <v>6955</v>
      </c>
    </row>
    <row r="920" spans="1:2" x14ac:dyDescent="0.25">
      <c r="A920" s="57">
        <v>13111007</v>
      </c>
      <c r="B920" s="58" t="s">
        <v>8338</v>
      </c>
    </row>
    <row r="921" spans="1:2" x14ac:dyDescent="0.25">
      <c r="A921" s="57">
        <v>13111008</v>
      </c>
      <c r="B921" s="58" t="s">
        <v>12392</v>
      </c>
    </row>
    <row r="922" spans="1:2" x14ac:dyDescent="0.25">
      <c r="A922" s="57">
        <v>13111009</v>
      </c>
      <c r="B922" s="58" t="s">
        <v>10319</v>
      </c>
    </row>
    <row r="923" spans="1:2" x14ac:dyDescent="0.25">
      <c r="A923" s="57">
        <v>13111010</v>
      </c>
      <c r="B923" s="58" t="s">
        <v>15416</v>
      </c>
    </row>
    <row r="924" spans="1:2" x14ac:dyDescent="0.25">
      <c r="A924" s="57">
        <v>13111011</v>
      </c>
      <c r="B924" s="58" t="s">
        <v>9102</v>
      </c>
    </row>
    <row r="925" spans="1:2" x14ac:dyDescent="0.25">
      <c r="A925" s="57">
        <v>13111012</v>
      </c>
      <c r="B925" s="58" t="s">
        <v>10710</v>
      </c>
    </row>
    <row r="926" spans="1:2" x14ac:dyDescent="0.25">
      <c r="A926" s="57">
        <v>13111013</v>
      </c>
      <c r="B926" s="58" t="s">
        <v>13592</v>
      </c>
    </row>
    <row r="927" spans="1:2" x14ac:dyDescent="0.25">
      <c r="A927" s="57">
        <v>13111014</v>
      </c>
      <c r="B927" s="58" t="s">
        <v>2765</v>
      </c>
    </row>
    <row r="928" spans="1:2" x14ac:dyDescent="0.25">
      <c r="A928" s="57">
        <v>13111015</v>
      </c>
      <c r="B928" s="58" t="s">
        <v>1404</v>
      </c>
    </row>
    <row r="929" spans="1:2" x14ac:dyDescent="0.25">
      <c r="A929" s="57">
        <v>13111016</v>
      </c>
      <c r="B929" s="58" t="s">
        <v>15156</v>
      </c>
    </row>
    <row r="930" spans="1:2" x14ac:dyDescent="0.25">
      <c r="A930" s="57">
        <v>13111017</v>
      </c>
      <c r="B930" s="58" t="s">
        <v>11111</v>
      </c>
    </row>
    <row r="931" spans="1:2" x14ac:dyDescent="0.25">
      <c r="A931" s="57">
        <v>13111018</v>
      </c>
      <c r="B931" s="58" t="s">
        <v>13777</v>
      </c>
    </row>
    <row r="932" spans="1:2" x14ac:dyDescent="0.25">
      <c r="A932" s="57">
        <v>13111019</v>
      </c>
      <c r="B932" s="58" t="s">
        <v>1378</v>
      </c>
    </row>
    <row r="933" spans="1:2" x14ac:dyDescent="0.25">
      <c r="A933" s="57">
        <v>13111020</v>
      </c>
      <c r="B933" s="58" t="s">
        <v>4287</v>
      </c>
    </row>
    <row r="934" spans="1:2" x14ac:dyDescent="0.25">
      <c r="A934" s="57">
        <v>13111021</v>
      </c>
      <c r="B934" s="58" t="s">
        <v>12511</v>
      </c>
    </row>
    <row r="935" spans="1:2" x14ac:dyDescent="0.25">
      <c r="A935" s="57">
        <v>13111022</v>
      </c>
      <c r="B935" s="58" t="s">
        <v>12652</v>
      </c>
    </row>
    <row r="936" spans="1:2" x14ac:dyDescent="0.25">
      <c r="A936" s="57">
        <v>13111023</v>
      </c>
      <c r="B936" s="58" t="s">
        <v>17236</v>
      </c>
    </row>
    <row r="937" spans="1:2" x14ac:dyDescent="0.25">
      <c r="A937" s="57">
        <v>13111024</v>
      </c>
      <c r="B937" s="58" t="s">
        <v>15068</v>
      </c>
    </row>
    <row r="938" spans="1:2" x14ac:dyDescent="0.25">
      <c r="A938" s="57">
        <v>13111025</v>
      </c>
      <c r="B938" s="58" t="s">
        <v>2812</v>
      </c>
    </row>
    <row r="939" spans="1:2" x14ac:dyDescent="0.25">
      <c r="A939" s="57">
        <v>13111026</v>
      </c>
      <c r="B939" s="58" t="s">
        <v>12947</v>
      </c>
    </row>
    <row r="940" spans="1:2" x14ac:dyDescent="0.25">
      <c r="A940" s="57">
        <v>13111027</v>
      </c>
      <c r="B940" s="58" t="s">
        <v>9210</v>
      </c>
    </row>
    <row r="941" spans="1:2" x14ac:dyDescent="0.25">
      <c r="A941" s="57">
        <v>13111028</v>
      </c>
      <c r="B941" s="58" t="s">
        <v>4016</v>
      </c>
    </row>
    <row r="942" spans="1:2" x14ac:dyDescent="0.25">
      <c r="A942" s="57">
        <v>13111029</v>
      </c>
      <c r="B942" s="58" t="s">
        <v>14477</v>
      </c>
    </row>
    <row r="943" spans="1:2" x14ac:dyDescent="0.25">
      <c r="A943" s="57">
        <v>13111030</v>
      </c>
      <c r="B943" s="58" t="s">
        <v>8000</v>
      </c>
    </row>
    <row r="944" spans="1:2" x14ac:dyDescent="0.25">
      <c r="A944" s="57">
        <v>13111031</v>
      </c>
      <c r="B944" s="58" t="s">
        <v>11633</v>
      </c>
    </row>
    <row r="945" spans="1:2" x14ac:dyDescent="0.25">
      <c r="A945" s="57">
        <v>13111032</v>
      </c>
      <c r="B945" s="58" t="s">
        <v>18333</v>
      </c>
    </row>
    <row r="946" spans="1:2" x14ac:dyDescent="0.25">
      <c r="A946" s="57">
        <v>13111033</v>
      </c>
      <c r="B946" s="58" t="s">
        <v>15411</v>
      </c>
    </row>
    <row r="947" spans="1:2" x14ac:dyDescent="0.25">
      <c r="A947" s="57">
        <v>13111034</v>
      </c>
      <c r="B947" s="58" t="s">
        <v>12130</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12192</v>
      </c>
    </row>
    <row r="952" spans="1:2" x14ac:dyDescent="0.25">
      <c r="A952" s="57">
        <v>13111039</v>
      </c>
      <c r="B952" s="58" t="s">
        <v>16733</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16960</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2783</v>
      </c>
    </row>
    <row r="961" spans="1:2" x14ac:dyDescent="0.25">
      <c r="A961" s="57">
        <v>13111048</v>
      </c>
      <c r="B961" s="58" t="s">
        <v>203</v>
      </c>
    </row>
    <row r="962" spans="1:2" x14ac:dyDescent="0.25">
      <c r="A962" s="57">
        <v>13111049</v>
      </c>
      <c r="B962" s="58" t="s">
        <v>16976</v>
      </c>
    </row>
    <row r="963" spans="1:2" x14ac:dyDescent="0.25">
      <c r="A963" s="57">
        <v>13111050</v>
      </c>
      <c r="B963" s="58" t="s">
        <v>3614</v>
      </c>
    </row>
    <row r="964" spans="1:2" x14ac:dyDescent="0.25">
      <c r="A964" s="57">
        <v>13111051</v>
      </c>
      <c r="B964" s="58" t="s">
        <v>8672</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16069</v>
      </c>
    </row>
    <row r="969" spans="1:2" x14ac:dyDescent="0.25">
      <c r="A969" s="57">
        <v>13111056</v>
      </c>
      <c r="B969" s="58" t="s">
        <v>12843</v>
      </c>
    </row>
    <row r="970" spans="1:2" x14ac:dyDescent="0.25">
      <c r="A970" s="57">
        <v>13111057</v>
      </c>
      <c r="B970" s="58" t="s">
        <v>12799</v>
      </c>
    </row>
    <row r="971" spans="1:2" x14ac:dyDescent="0.25">
      <c r="A971" s="57">
        <v>13111058</v>
      </c>
      <c r="B971" s="58" t="s">
        <v>10072</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11684</v>
      </c>
    </row>
    <row r="977" spans="1:2" x14ac:dyDescent="0.25">
      <c r="A977" s="57">
        <v>13111064</v>
      </c>
      <c r="B977" s="58" t="s">
        <v>5423</v>
      </c>
    </row>
    <row r="978" spans="1:2" x14ac:dyDescent="0.25">
      <c r="A978" s="57">
        <v>13111065</v>
      </c>
      <c r="B978" s="58" t="s">
        <v>9471</v>
      </c>
    </row>
    <row r="979" spans="1:2" x14ac:dyDescent="0.25">
      <c r="A979" s="57">
        <v>13111066</v>
      </c>
      <c r="B979" s="58" t="s">
        <v>2297</v>
      </c>
    </row>
    <row r="980" spans="1:2" x14ac:dyDescent="0.25">
      <c r="A980" s="57">
        <v>13111101</v>
      </c>
      <c r="B980" s="58" t="s">
        <v>9116</v>
      </c>
    </row>
    <row r="981" spans="1:2" x14ac:dyDescent="0.25">
      <c r="A981" s="57">
        <v>13111102</v>
      </c>
      <c r="B981" s="58" t="s">
        <v>5364</v>
      </c>
    </row>
    <row r="982" spans="1:2" x14ac:dyDescent="0.25">
      <c r="A982" s="57">
        <v>13111103</v>
      </c>
      <c r="B982" s="58" t="s">
        <v>5880</v>
      </c>
    </row>
    <row r="983" spans="1:2" x14ac:dyDescent="0.25">
      <c r="A983" s="57">
        <v>13111201</v>
      </c>
      <c r="B983" s="58" t="s">
        <v>1188</v>
      </c>
    </row>
    <row r="984" spans="1:2" x14ac:dyDescent="0.25">
      <c r="A984" s="57">
        <v>13111202</v>
      </c>
      <c r="B984" s="58" t="s">
        <v>10371</v>
      </c>
    </row>
    <row r="985" spans="1:2" x14ac:dyDescent="0.25">
      <c r="A985" s="57">
        <v>13111203</v>
      </c>
      <c r="B985" s="58" t="s">
        <v>18719</v>
      </c>
    </row>
    <row r="986" spans="1:2" x14ac:dyDescent="0.25">
      <c r="A986" s="57">
        <v>13111204</v>
      </c>
      <c r="B986" s="58" t="s">
        <v>17431</v>
      </c>
    </row>
    <row r="987" spans="1:2" x14ac:dyDescent="0.25">
      <c r="A987" s="57">
        <v>13111205</v>
      </c>
      <c r="B987" s="58" t="s">
        <v>16924</v>
      </c>
    </row>
    <row r="988" spans="1:2" x14ac:dyDescent="0.25">
      <c r="A988" s="57">
        <v>13111206</v>
      </c>
      <c r="B988" s="58" t="s">
        <v>4666</v>
      </c>
    </row>
    <row r="989" spans="1:2" x14ac:dyDescent="0.25">
      <c r="A989" s="57">
        <v>13111207</v>
      </c>
      <c r="B989" s="58" t="s">
        <v>8799</v>
      </c>
    </row>
    <row r="990" spans="1:2" x14ac:dyDescent="0.25">
      <c r="A990" s="57">
        <v>13111208</v>
      </c>
      <c r="B990" s="58" t="s">
        <v>17059</v>
      </c>
    </row>
    <row r="991" spans="1:2" x14ac:dyDescent="0.25">
      <c r="A991" s="57">
        <v>13111209</v>
      </c>
      <c r="B991" s="58" t="s">
        <v>701</v>
      </c>
    </row>
    <row r="992" spans="1:2" x14ac:dyDescent="0.25">
      <c r="A992" s="57">
        <v>13111210</v>
      </c>
      <c r="B992" s="58" t="s">
        <v>5404</v>
      </c>
    </row>
    <row r="993" spans="1:2" x14ac:dyDescent="0.25">
      <c r="A993" s="57">
        <v>13111211</v>
      </c>
      <c r="B993" s="58" t="s">
        <v>15496</v>
      </c>
    </row>
    <row r="994" spans="1:2" x14ac:dyDescent="0.25">
      <c r="A994" s="57">
        <v>13111212</v>
      </c>
      <c r="B994" s="58" t="s">
        <v>10269</v>
      </c>
    </row>
    <row r="995" spans="1:2" x14ac:dyDescent="0.25">
      <c r="A995" s="57">
        <v>13111213</v>
      </c>
      <c r="B995" s="58" t="s">
        <v>15257</v>
      </c>
    </row>
    <row r="996" spans="1:2" x14ac:dyDescent="0.25">
      <c r="A996" s="57">
        <v>13111214</v>
      </c>
      <c r="B996" s="58" t="s">
        <v>11141</v>
      </c>
    </row>
    <row r="997" spans="1:2" x14ac:dyDescent="0.25">
      <c r="A997" s="57">
        <v>13111215</v>
      </c>
      <c r="B997" s="58" t="s">
        <v>6046</v>
      </c>
    </row>
    <row r="998" spans="1:2" x14ac:dyDescent="0.25">
      <c r="A998" s="57">
        <v>13111216</v>
      </c>
      <c r="B998" s="58" t="s">
        <v>15810</v>
      </c>
    </row>
    <row r="999" spans="1:2" x14ac:dyDescent="0.25">
      <c r="A999" s="57">
        <v>13111217</v>
      </c>
      <c r="B999" s="58" t="s">
        <v>29</v>
      </c>
    </row>
    <row r="1000" spans="1:2" x14ac:dyDescent="0.25">
      <c r="A1000" s="57">
        <v>13111218</v>
      </c>
      <c r="B1000" s="58" t="s">
        <v>8056</v>
      </c>
    </row>
    <row r="1001" spans="1:2" x14ac:dyDescent="0.25">
      <c r="A1001" s="57">
        <v>13111219</v>
      </c>
      <c r="B1001" s="58" t="s">
        <v>4487</v>
      </c>
    </row>
    <row r="1002" spans="1:2" x14ac:dyDescent="0.25">
      <c r="A1002" s="57">
        <v>13111220</v>
      </c>
      <c r="B1002" s="58" t="s">
        <v>9389</v>
      </c>
    </row>
    <row r="1003" spans="1:2" x14ac:dyDescent="0.25">
      <c r="A1003" s="57">
        <v>13111301</v>
      </c>
      <c r="B1003" s="58" t="s">
        <v>7114</v>
      </c>
    </row>
    <row r="1004" spans="1:2" x14ac:dyDescent="0.25">
      <c r="A1004" s="57">
        <v>13111302</v>
      </c>
      <c r="B1004" s="58" t="s">
        <v>9113</v>
      </c>
    </row>
    <row r="1005" spans="1:2" x14ac:dyDescent="0.25">
      <c r="A1005" s="57">
        <v>13111303</v>
      </c>
      <c r="B1005" s="58" t="s">
        <v>10115</v>
      </c>
    </row>
    <row r="1006" spans="1:2" x14ac:dyDescent="0.25">
      <c r="A1006" s="57">
        <v>13111304</v>
      </c>
      <c r="B1006" s="58" t="s">
        <v>7909</v>
      </c>
    </row>
    <row r="1007" spans="1:2" x14ac:dyDescent="0.25">
      <c r="A1007" s="57">
        <v>13111305</v>
      </c>
      <c r="B1007" s="58" t="s">
        <v>14409</v>
      </c>
    </row>
    <row r="1008" spans="1:2" x14ac:dyDescent="0.25">
      <c r="A1008" s="57">
        <v>13111306</v>
      </c>
      <c r="B1008" s="58" t="s">
        <v>18179</v>
      </c>
    </row>
    <row r="1009" spans="1:2" x14ac:dyDescent="0.25">
      <c r="A1009" s="57">
        <v>13111307</v>
      </c>
      <c r="B1009" s="58" t="s">
        <v>16239</v>
      </c>
    </row>
    <row r="1010" spans="1:2" x14ac:dyDescent="0.25">
      <c r="A1010" s="57">
        <v>13111308</v>
      </c>
      <c r="B1010" s="58" t="s">
        <v>13866</v>
      </c>
    </row>
    <row r="1011" spans="1:2" x14ac:dyDescent="0.25">
      <c r="A1011" s="57">
        <v>14101501</v>
      </c>
      <c r="B1011" s="58" t="s">
        <v>2987</v>
      </c>
    </row>
    <row r="1012" spans="1:2" x14ac:dyDescent="0.25">
      <c r="A1012" s="57">
        <v>14111501</v>
      </c>
      <c r="B1012" s="58" t="s">
        <v>18527</v>
      </c>
    </row>
    <row r="1013" spans="1:2" x14ac:dyDescent="0.25">
      <c r="A1013" s="57">
        <v>14111502</v>
      </c>
      <c r="B1013" s="58" t="s">
        <v>14289</v>
      </c>
    </row>
    <row r="1014" spans="1:2" x14ac:dyDescent="0.25">
      <c r="A1014" s="57">
        <v>14111503</v>
      </c>
      <c r="B1014" s="58" t="s">
        <v>14858</v>
      </c>
    </row>
    <row r="1015" spans="1:2" x14ac:dyDescent="0.25">
      <c r="A1015" s="57">
        <v>14111504</v>
      </c>
      <c r="B1015" s="58" t="s">
        <v>3548</v>
      </c>
    </row>
    <row r="1016" spans="1:2" x14ac:dyDescent="0.25">
      <c r="A1016" s="57">
        <v>14111505</v>
      </c>
      <c r="B1016" s="58" t="s">
        <v>18186</v>
      </c>
    </row>
    <row r="1017" spans="1:2" x14ac:dyDescent="0.25">
      <c r="A1017" s="57">
        <v>14111506</v>
      </c>
      <c r="B1017" s="58" t="s">
        <v>13273</v>
      </c>
    </row>
    <row r="1018" spans="1:2" x14ac:dyDescent="0.25">
      <c r="A1018" s="57">
        <v>14111507</v>
      </c>
      <c r="B1018" s="58" t="s">
        <v>13717</v>
      </c>
    </row>
    <row r="1019" spans="1:2" x14ac:dyDescent="0.25">
      <c r="A1019" s="57">
        <v>14111508</v>
      </c>
      <c r="B1019" s="58" t="s">
        <v>18166</v>
      </c>
    </row>
    <row r="1020" spans="1:2" x14ac:dyDescent="0.25">
      <c r="A1020" s="57">
        <v>14111509</v>
      </c>
      <c r="B1020" s="58" t="s">
        <v>3892</v>
      </c>
    </row>
    <row r="1021" spans="1:2" x14ac:dyDescent="0.25">
      <c r="A1021" s="57">
        <v>14111510</v>
      </c>
      <c r="B1021" s="58" t="s">
        <v>11292</v>
      </c>
    </row>
    <row r="1022" spans="1:2" x14ac:dyDescent="0.25">
      <c r="A1022" s="57">
        <v>14111511</v>
      </c>
      <c r="B1022" s="58" t="s">
        <v>9434</v>
      </c>
    </row>
    <row r="1023" spans="1:2" x14ac:dyDescent="0.25">
      <c r="A1023" s="57">
        <v>14111512</v>
      </c>
      <c r="B1023" s="58" t="s">
        <v>13197</v>
      </c>
    </row>
    <row r="1024" spans="1:2" x14ac:dyDescent="0.25">
      <c r="A1024" s="57">
        <v>14111513</v>
      </c>
      <c r="B1024" s="58" t="s">
        <v>14718</v>
      </c>
    </row>
    <row r="1025" spans="1:2" x14ac:dyDescent="0.25">
      <c r="A1025" s="57">
        <v>14111514</v>
      </c>
      <c r="B1025" s="58" t="s">
        <v>11352</v>
      </c>
    </row>
    <row r="1026" spans="1:2" x14ac:dyDescent="0.25">
      <c r="A1026" s="57">
        <v>14111515</v>
      </c>
      <c r="B1026" s="58" t="s">
        <v>13910</v>
      </c>
    </row>
    <row r="1027" spans="1:2" x14ac:dyDescent="0.25">
      <c r="A1027" s="57">
        <v>14111516</v>
      </c>
      <c r="B1027" s="58" t="s">
        <v>6176</v>
      </c>
    </row>
    <row r="1028" spans="1:2" x14ac:dyDescent="0.25">
      <c r="A1028" s="57">
        <v>14111518</v>
      </c>
      <c r="B1028" s="58" t="s">
        <v>9216</v>
      </c>
    </row>
    <row r="1029" spans="1:2" x14ac:dyDescent="0.25">
      <c r="A1029" s="57">
        <v>14111519</v>
      </c>
      <c r="B1029" s="58" t="s">
        <v>18470</v>
      </c>
    </row>
    <row r="1030" spans="1:2" x14ac:dyDescent="0.25">
      <c r="A1030" s="57">
        <v>14111520</v>
      </c>
      <c r="B1030" s="58" t="s">
        <v>15267</v>
      </c>
    </row>
    <row r="1031" spans="1:2" x14ac:dyDescent="0.25">
      <c r="A1031" s="57">
        <v>14111523</v>
      </c>
      <c r="B1031" s="58" t="s">
        <v>3349</v>
      </c>
    </row>
    <row r="1032" spans="1:2" x14ac:dyDescent="0.25">
      <c r="A1032" s="57">
        <v>14111524</v>
      </c>
      <c r="B1032" s="58" t="s">
        <v>18196</v>
      </c>
    </row>
    <row r="1033" spans="1:2" x14ac:dyDescent="0.25">
      <c r="A1033" s="57">
        <v>14111525</v>
      </c>
      <c r="B1033" s="58" t="s">
        <v>16849</v>
      </c>
    </row>
    <row r="1034" spans="1:2" x14ac:dyDescent="0.25">
      <c r="A1034" s="57">
        <v>14111526</v>
      </c>
      <c r="B1034" s="58" t="s">
        <v>12807</v>
      </c>
    </row>
    <row r="1035" spans="1:2" x14ac:dyDescent="0.25">
      <c r="A1035" s="57">
        <v>14111527</v>
      </c>
      <c r="B1035" s="58" t="s">
        <v>10709</v>
      </c>
    </row>
    <row r="1036" spans="1:2" x14ac:dyDescent="0.25">
      <c r="A1036" s="57">
        <v>14111528</v>
      </c>
      <c r="B1036" s="58" t="s">
        <v>15170</v>
      </c>
    </row>
    <row r="1037" spans="1:2" x14ac:dyDescent="0.25">
      <c r="A1037" s="57">
        <v>14111529</v>
      </c>
      <c r="B1037" s="58" t="s">
        <v>6005</v>
      </c>
    </row>
    <row r="1038" spans="1:2" x14ac:dyDescent="0.25">
      <c r="A1038" s="57">
        <v>14111530</v>
      </c>
      <c r="B1038" s="58" t="s">
        <v>8633</v>
      </c>
    </row>
    <row r="1039" spans="1:2" x14ac:dyDescent="0.25">
      <c r="A1039" s="57">
        <v>14111531</v>
      </c>
      <c r="B1039" s="58" t="s">
        <v>12168</v>
      </c>
    </row>
    <row r="1040" spans="1:2" x14ac:dyDescent="0.25">
      <c r="A1040" s="57">
        <v>14111532</v>
      </c>
      <c r="B1040" s="58" t="s">
        <v>12229</v>
      </c>
    </row>
    <row r="1041" spans="1:2" x14ac:dyDescent="0.25">
      <c r="A1041" s="57">
        <v>14111533</v>
      </c>
      <c r="B1041" s="58" t="s">
        <v>3245</v>
      </c>
    </row>
    <row r="1042" spans="1:2" x14ac:dyDescent="0.25">
      <c r="A1042" s="57">
        <v>14111534</v>
      </c>
      <c r="B1042" s="58" t="s">
        <v>17813</v>
      </c>
    </row>
    <row r="1043" spans="1:2" x14ac:dyDescent="0.25">
      <c r="A1043" s="57">
        <v>14111535</v>
      </c>
      <c r="B1043" s="58" t="s">
        <v>18825</v>
      </c>
    </row>
    <row r="1044" spans="1:2" x14ac:dyDescent="0.25">
      <c r="A1044" s="57">
        <v>14111536</v>
      </c>
      <c r="B1044" s="58" t="s">
        <v>6419</v>
      </c>
    </row>
    <row r="1045" spans="1:2" x14ac:dyDescent="0.25">
      <c r="A1045" s="57">
        <v>14111537</v>
      </c>
      <c r="B1045" s="58" t="s">
        <v>18308</v>
      </c>
    </row>
    <row r="1046" spans="1:2" x14ac:dyDescent="0.25">
      <c r="A1046" s="57">
        <v>14111601</v>
      </c>
      <c r="B1046" s="58" t="s">
        <v>8515</v>
      </c>
    </row>
    <row r="1047" spans="1:2" x14ac:dyDescent="0.25">
      <c r="A1047" s="57">
        <v>14111604</v>
      </c>
      <c r="B1047" s="58" t="s">
        <v>4357</v>
      </c>
    </row>
    <row r="1048" spans="1:2" x14ac:dyDescent="0.25">
      <c r="A1048" s="57">
        <v>14111605</v>
      </c>
      <c r="B1048" s="58" t="s">
        <v>11367</v>
      </c>
    </row>
    <row r="1049" spans="1:2" x14ac:dyDescent="0.25">
      <c r="A1049" s="57">
        <v>14111606</v>
      </c>
      <c r="B1049" s="58" t="s">
        <v>4097</v>
      </c>
    </row>
    <row r="1050" spans="1:2" x14ac:dyDescent="0.25">
      <c r="A1050" s="57">
        <v>14111607</v>
      </c>
      <c r="B1050" s="58" t="s">
        <v>9997</v>
      </c>
    </row>
    <row r="1051" spans="1:2" x14ac:dyDescent="0.25">
      <c r="A1051" s="57">
        <v>14111608</v>
      </c>
      <c r="B1051" s="58" t="s">
        <v>11865</v>
      </c>
    </row>
    <row r="1052" spans="1:2" x14ac:dyDescent="0.25">
      <c r="A1052" s="57">
        <v>14111609</v>
      </c>
      <c r="B1052" s="58" t="s">
        <v>10930</v>
      </c>
    </row>
    <row r="1053" spans="1:2" x14ac:dyDescent="0.25">
      <c r="A1053" s="57">
        <v>14111610</v>
      </c>
      <c r="B1053" s="58" t="s">
        <v>13930</v>
      </c>
    </row>
    <row r="1054" spans="1:2" x14ac:dyDescent="0.25">
      <c r="A1054" s="57">
        <v>14111611</v>
      </c>
      <c r="B1054" s="58" t="s">
        <v>2033</v>
      </c>
    </row>
    <row r="1055" spans="1:2" x14ac:dyDescent="0.25">
      <c r="A1055" s="57">
        <v>14111613</v>
      </c>
      <c r="B1055" s="58" t="s">
        <v>3517</v>
      </c>
    </row>
    <row r="1056" spans="1:2" x14ac:dyDescent="0.25">
      <c r="A1056" s="57">
        <v>14111614</v>
      </c>
      <c r="B1056" s="58" t="s">
        <v>10587</v>
      </c>
    </row>
    <row r="1057" spans="1:2" x14ac:dyDescent="0.25">
      <c r="A1057" s="57">
        <v>14111615</v>
      </c>
      <c r="B1057" s="58" t="s">
        <v>371</v>
      </c>
    </row>
    <row r="1058" spans="1:2" x14ac:dyDescent="0.25">
      <c r="A1058" s="57">
        <v>14111616</v>
      </c>
      <c r="B1058" s="58" t="s">
        <v>17983</v>
      </c>
    </row>
    <row r="1059" spans="1:2" x14ac:dyDescent="0.25">
      <c r="A1059" s="57">
        <v>14111701</v>
      </c>
      <c r="B1059" s="58" t="s">
        <v>13060</v>
      </c>
    </row>
    <row r="1060" spans="1:2" x14ac:dyDescent="0.25">
      <c r="A1060" s="57">
        <v>14111702</v>
      </c>
      <c r="B1060" s="58" t="s">
        <v>15283</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14123</v>
      </c>
    </row>
    <row r="1065" spans="1:2" x14ac:dyDescent="0.25">
      <c r="A1065" s="57">
        <v>14111801</v>
      </c>
      <c r="B1065" s="58" t="s">
        <v>11534</v>
      </c>
    </row>
    <row r="1066" spans="1:2" x14ac:dyDescent="0.25">
      <c r="A1066" s="57">
        <v>14111802</v>
      </c>
      <c r="B1066" s="58" t="s">
        <v>5547</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12067</v>
      </c>
    </row>
    <row r="1072" spans="1:2" x14ac:dyDescent="0.25">
      <c r="A1072" s="57">
        <v>14111808</v>
      </c>
      <c r="B1072" s="58" t="s">
        <v>17413</v>
      </c>
    </row>
    <row r="1073" spans="1:2" x14ac:dyDescent="0.25">
      <c r="A1073" s="57">
        <v>14111809</v>
      </c>
      <c r="B1073" s="58" t="s">
        <v>14894</v>
      </c>
    </row>
    <row r="1074" spans="1:2" x14ac:dyDescent="0.25">
      <c r="A1074" s="57">
        <v>14111810</v>
      </c>
      <c r="B1074" s="58" t="s">
        <v>12370</v>
      </c>
    </row>
    <row r="1075" spans="1:2" x14ac:dyDescent="0.25">
      <c r="A1075" s="57">
        <v>14111811</v>
      </c>
      <c r="B1075" s="58" t="s">
        <v>18108</v>
      </c>
    </row>
    <row r="1076" spans="1:2" x14ac:dyDescent="0.25">
      <c r="A1076" s="57">
        <v>14111812</v>
      </c>
      <c r="B1076" s="58" t="s">
        <v>10304</v>
      </c>
    </row>
    <row r="1077" spans="1:2" x14ac:dyDescent="0.25">
      <c r="A1077" s="57">
        <v>14111813</v>
      </c>
      <c r="B1077" s="58" t="s">
        <v>10246</v>
      </c>
    </row>
    <row r="1078" spans="1:2" x14ac:dyDescent="0.25">
      <c r="A1078" s="57">
        <v>14111814</v>
      </c>
      <c r="B1078" s="58" t="s">
        <v>2248</v>
      </c>
    </row>
    <row r="1079" spans="1:2" x14ac:dyDescent="0.25">
      <c r="A1079" s="57">
        <v>14111815</v>
      </c>
      <c r="B1079" s="58" t="s">
        <v>16418</v>
      </c>
    </row>
    <row r="1080" spans="1:2" x14ac:dyDescent="0.25">
      <c r="A1080" s="57">
        <v>14111816</v>
      </c>
      <c r="B1080" s="58" t="s">
        <v>14660</v>
      </c>
    </row>
    <row r="1081" spans="1:2" x14ac:dyDescent="0.25">
      <c r="A1081" s="57">
        <v>14111817</v>
      </c>
      <c r="B1081" s="58" t="s">
        <v>18214</v>
      </c>
    </row>
    <row r="1082" spans="1:2" x14ac:dyDescent="0.25">
      <c r="A1082" s="57">
        <v>14121501</v>
      </c>
      <c r="B1082" s="58" t="s">
        <v>13023</v>
      </c>
    </row>
    <row r="1083" spans="1:2" x14ac:dyDescent="0.25">
      <c r="A1083" s="57">
        <v>14121502</v>
      </c>
      <c r="B1083" s="58" t="s">
        <v>2346</v>
      </c>
    </row>
    <row r="1084" spans="1:2" x14ac:dyDescent="0.25">
      <c r="A1084" s="57">
        <v>14121503</v>
      </c>
      <c r="B1084" s="58" t="s">
        <v>8080</v>
      </c>
    </row>
    <row r="1085" spans="1:2" x14ac:dyDescent="0.25">
      <c r="A1085" s="57">
        <v>14121504</v>
      </c>
      <c r="B1085" s="58" t="s">
        <v>11351</v>
      </c>
    </row>
    <row r="1086" spans="1:2" x14ac:dyDescent="0.25">
      <c r="A1086" s="57">
        <v>14121505</v>
      </c>
      <c r="B1086" s="58" t="s">
        <v>13607</v>
      </c>
    </row>
    <row r="1087" spans="1:2" x14ac:dyDescent="0.25">
      <c r="A1087" s="57">
        <v>14121601</v>
      </c>
      <c r="B1087" s="58" t="s">
        <v>15134</v>
      </c>
    </row>
    <row r="1088" spans="1:2" x14ac:dyDescent="0.25">
      <c r="A1088" s="57">
        <v>14121602</v>
      </c>
      <c r="B1088" s="58" t="s">
        <v>11238</v>
      </c>
    </row>
    <row r="1089" spans="1:2" x14ac:dyDescent="0.25">
      <c r="A1089" s="57">
        <v>14121603</v>
      </c>
      <c r="B1089" s="58" t="s">
        <v>17072</v>
      </c>
    </row>
    <row r="1090" spans="1:2" x14ac:dyDescent="0.25">
      <c r="A1090" s="57">
        <v>14121604</v>
      </c>
      <c r="B1090" s="58" t="s">
        <v>15497</v>
      </c>
    </row>
    <row r="1091" spans="1:2" x14ac:dyDescent="0.25">
      <c r="A1091" s="57">
        <v>14121605</v>
      </c>
      <c r="B1091" s="58" t="s">
        <v>15520</v>
      </c>
    </row>
    <row r="1092" spans="1:2" x14ac:dyDescent="0.25">
      <c r="A1092" s="57">
        <v>14121701</v>
      </c>
      <c r="B1092" s="58" t="s">
        <v>5068</v>
      </c>
    </row>
    <row r="1093" spans="1:2" x14ac:dyDescent="0.25">
      <c r="A1093" s="57">
        <v>14121702</v>
      </c>
      <c r="B1093" s="58" t="s">
        <v>14017</v>
      </c>
    </row>
    <row r="1094" spans="1:2" x14ac:dyDescent="0.25">
      <c r="A1094" s="57">
        <v>14121801</v>
      </c>
      <c r="B1094" s="58" t="s">
        <v>8132</v>
      </c>
    </row>
    <row r="1095" spans="1:2" x14ac:dyDescent="0.25">
      <c r="A1095" s="57">
        <v>14121802</v>
      </c>
      <c r="B1095" s="58" t="s">
        <v>9178</v>
      </c>
    </row>
    <row r="1096" spans="1:2" x14ac:dyDescent="0.25">
      <c r="A1096" s="57">
        <v>14121803</v>
      </c>
      <c r="B1096" s="58" t="s">
        <v>18084</v>
      </c>
    </row>
    <row r="1097" spans="1:2" x14ac:dyDescent="0.25">
      <c r="A1097" s="57">
        <v>14121804</v>
      </c>
      <c r="B1097" s="58" t="s">
        <v>14359</v>
      </c>
    </row>
    <row r="1098" spans="1:2" x14ac:dyDescent="0.25">
      <c r="A1098" s="57">
        <v>14121805</v>
      </c>
      <c r="B1098" s="58" t="s">
        <v>15877</v>
      </c>
    </row>
    <row r="1099" spans="1:2" x14ac:dyDescent="0.25">
      <c r="A1099" s="57">
        <v>14121806</v>
      </c>
      <c r="B1099" s="58" t="s">
        <v>15282</v>
      </c>
    </row>
    <row r="1100" spans="1:2" x14ac:dyDescent="0.25">
      <c r="A1100" s="57">
        <v>14121807</v>
      </c>
      <c r="B1100" s="58" t="s">
        <v>5757</v>
      </c>
    </row>
    <row r="1101" spans="1:2" x14ac:dyDescent="0.25">
      <c r="A1101" s="57">
        <v>14121808</v>
      </c>
      <c r="B1101" s="58" t="s">
        <v>7396</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14425</v>
      </c>
    </row>
    <row r="1110" spans="1:2" x14ac:dyDescent="0.25">
      <c r="A1110" s="57">
        <v>14121905</v>
      </c>
      <c r="B1110" s="58" t="s">
        <v>13003</v>
      </c>
    </row>
    <row r="1111" spans="1:2" x14ac:dyDescent="0.25">
      <c r="A1111" s="57">
        <v>14122101</v>
      </c>
      <c r="B1111" s="58" t="s">
        <v>1603</v>
      </c>
    </row>
    <row r="1112" spans="1:2" x14ac:dyDescent="0.25">
      <c r="A1112" s="57">
        <v>14122102</v>
      </c>
      <c r="B1112" s="58" t="s">
        <v>3809</v>
      </c>
    </row>
    <row r="1113" spans="1:2" x14ac:dyDescent="0.25">
      <c r="A1113" s="57">
        <v>14122103</v>
      </c>
      <c r="B1113" s="58" t="s">
        <v>14592</v>
      </c>
    </row>
    <row r="1114" spans="1:2" x14ac:dyDescent="0.25">
      <c r="A1114" s="57">
        <v>14122104</v>
      </c>
      <c r="B1114" s="58" t="s">
        <v>10207</v>
      </c>
    </row>
    <row r="1115" spans="1:2" x14ac:dyDescent="0.25">
      <c r="A1115" s="57">
        <v>14122105</v>
      </c>
      <c r="B1115" s="58" t="s">
        <v>16644</v>
      </c>
    </row>
    <row r="1116" spans="1:2" x14ac:dyDescent="0.25">
      <c r="A1116" s="57">
        <v>14122106</v>
      </c>
      <c r="B1116" s="58" t="s">
        <v>14078</v>
      </c>
    </row>
    <row r="1117" spans="1:2" x14ac:dyDescent="0.25">
      <c r="A1117" s="57">
        <v>14122201</v>
      </c>
      <c r="B1117" s="58" t="s">
        <v>10292</v>
      </c>
    </row>
    <row r="1118" spans="1:2" x14ac:dyDescent="0.25">
      <c r="A1118" s="57">
        <v>15101502</v>
      </c>
      <c r="B1118" s="58" t="s">
        <v>14300</v>
      </c>
    </row>
    <row r="1119" spans="1:2" x14ac:dyDescent="0.25">
      <c r="A1119" s="57">
        <v>15101503</v>
      </c>
      <c r="B1119" s="58" t="s">
        <v>5614</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12684</v>
      </c>
    </row>
    <row r="1124" spans="1:2" x14ac:dyDescent="0.25">
      <c r="A1124" s="57">
        <v>15101508</v>
      </c>
      <c r="B1124" s="58" t="s">
        <v>13262</v>
      </c>
    </row>
    <row r="1125" spans="1:2" x14ac:dyDescent="0.25">
      <c r="A1125" s="57">
        <v>15101509</v>
      </c>
      <c r="B1125" s="58" t="s">
        <v>16132</v>
      </c>
    </row>
    <row r="1126" spans="1:2" x14ac:dyDescent="0.25">
      <c r="A1126" s="57">
        <v>15101510</v>
      </c>
      <c r="B1126" s="58" t="s">
        <v>17554</v>
      </c>
    </row>
    <row r="1127" spans="1:2" x14ac:dyDescent="0.25">
      <c r="A1127" s="57">
        <v>15101601</v>
      </c>
      <c r="B1127" s="58" t="s">
        <v>7134</v>
      </c>
    </row>
    <row r="1128" spans="1:2" x14ac:dyDescent="0.25">
      <c r="A1128" s="57">
        <v>15101602</v>
      </c>
      <c r="B1128" s="58" t="s">
        <v>12734</v>
      </c>
    </row>
    <row r="1129" spans="1:2" x14ac:dyDescent="0.25">
      <c r="A1129" s="57">
        <v>15101603</v>
      </c>
      <c r="B1129" s="58" t="s">
        <v>17846</v>
      </c>
    </row>
    <row r="1130" spans="1:2" x14ac:dyDescent="0.25">
      <c r="A1130" s="57">
        <v>15101604</v>
      </c>
      <c r="B1130" s="58" t="s">
        <v>1856</v>
      </c>
    </row>
    <row r="1131" spans="1:2" x14ac:dyDescent="0.25">
      <c r="A1131" s="57">
        <v>15101605</v>
      </c>
      <c r="B1131" s="58" t="s">
        <v>12382</v>
      </c>
    </row>
    <row r="1132" spans="1:2" x14ac:dyDescent="0.25">
      <c r="A1132" s="57">
        <v>15101606</v>
      </c>
      <c r="B1132" s="58" t="s">
        <v>2173</v>
      </c>
    </row>
    <row r="1133" spans="1:2" x14ac:dyDescent="0.25">
      <c r="A1133" s="57">
        <v>15101607</v>
      </c>
      <c r="B1133" s="58" t="s">
        <v>9231</v>
      </c>
    </row>
    <row r="1134" spans="1:2" x14ac:dyDescent="0.25">
      <c r="A1134" s="57">
        <v>15101608</v>
      </c>
      <c r="B1134" s="58" t="s">
        <v>14703</v>
      </c>
    </row>
    <row r="1135" spans="1:2" x14ac:dyDescent="0.25">
      <c r="A1135" s="57">
        <v>15101701</v>
      </c>
      <c r="B1135" s="58" t="s">
        <v>6776</v>
      </c>
    </row>
    <row r="1136" spans="1:2" x14ac:dyDescent="0.25">
      <c r="A1136" s="57">
        <v>15101702</v>
      </c>
      <c r="B1136" s="58" t="s">
        <v>17278</v>
      </c>
    </row>
    <row r="1137" spans="1:2" x14ac:dyDescent="0.25">
      <c r="A1137" s="57">
        <v>15111501</v>
      </c>
      <c r="B1137" s="58" t="s">
        <v>6956</v>
      </c>
    </row>
    <row r="1138" spans="1:2" x14ac:dyDescent="0.25">
      <c r="A1138" s="57">
        <v>15111502</v>
      </c>
      <c r="B1138" s="58" t="s">
        <v>2748</v>
      </c>
    </row>
    <row r="1139" spans="1:2" x14ac:dyDescent="0.25">
      <c r="A1139" s="57">
        <v>15111503</v>
      </c>
      <c r="B1139" s="58" t="s">
        <v>2737</v>
      </c>
    </row>
    <row r="1140" spans="1:2" x14ac:dyDescent="0.25">
      <c r="A1140" s="57">
        <v>15111504</v>
      </c>
      <c r="B1140" s="58" t="s">
        <v>9101</v>
      </c>
    </row>
    <row r="1141" spans="1:2" x14ac:dyDescent="0.25">
      <c r="A1141" s="57">
        <v>15111505</v>
      </c>
      <c r="B1141" s="58" t="s">
        <v>10408</v>
      </c>
    </row>
    <row r="1142" spans="1:2" x14ac:dyDescent="0.25">
      <c r="A1142" s="57">
        <v>15111506</v>
      </c>
      <c r="B1142" s="58" t="s">
        <v>18209</v>
      </c>
    </row>
    <row r="1143" spans="1:2" x14ac:dyDescent="0.25">
      <c r="A1143" s="57">
        <v>15111507</v>
      </c>
      <c r="B1143" s="58" t="s">
        <v>11871</v>
      </c>
    </row>
    <row r="1144" spans="1:2" x14ac:dyDescent="0.25">
      <c r="A1144" s="57">
        <v>15111508</v>
      </c>
      <c r="B1144" s="58" t="s">
        <v>9845</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13131</v>
      </c>
    </row>
    <row r="1149" spans="1:2" x14ac:dyDescent="0.25">
      <c r="A1149" s="57">
        <v>15121501</v>
      </c>
      <c r="B1149" s="58" t="s">
        <v>9044</v>
      </c>
    </row>
    <row r="1150" spans="1:2" x14ac:dyDescent="0.25">
      <c r="A1150" s="57">
        <v>15121502</v>
      </c>
      <c r="B1150" s="58" t="s">
        <v>16077</v>
      </c>
    </row>
    <row r="1151" spans="1:2" x14ac:dyDescent="0.25">
      <c r="A1151" s="57">
        <v>15121503</v>
      </c>
      <c r="B1151" s="58" t="s">
        <v>10864</v>
      </c>
    </row>
    <row r="1152" spans="1:2" x14ac:dyDescent="0.25">
      <c r="A1152" s="57">
        <v>15121504</v>
      </c>
      <c r="B1152" s="58" t="s">
        <v>13461</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16225</v>
      </c>
    </row>
    <row r="1160" spans="1:2" x14ac:dyDescent="0.25">
      <c r="A1160" s="57">
        <v>15121514</v>
      </c>
      <c r="B1160" s="58" t="s">
        <v>4009</v>
      </c>
    </row>
    <row r="1161" spans="1:2" x14ac:dyDescent="0.25">
      <c r="A1161" s="57">
        <v>15121515</v>
      </c>
      <c r="B1161" s="58" t="s">
        <v>16877</v>
      </c>
    </row>
    <row r="1162" spans="1:2" x14ac:dyDescent="0.25">
      <c r="A1162" s="57">
        <v>15121516</v>
      </c>
      <c r="B1162" s="58" t="s">
        <v>11102</v>
      </c>
    </row>
    <row r="1163" spans="1:2" x14ac:dyDescent="0.25">
      <c r="A1163" s="57">
        <v>15121517</v>
      </c>
      <c r="B1163" s="58" t="s">
        <v>13295</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15436</v>
      </c>
    </row>
    <row r="1168" spans="1:2" x14ac:dyDescent="0.25">
      <c r="A1168" s="57">
        <v>15121522</v>
      </c>
      <c r="B1168" s="58" t="s">
        <v>2628</v>
      </c>
    </row>
    <row r="1169" spans="1:2" x14ac:dyDescent="0.25">
      <c r="A1169" s="57">
        <v>15121523</v>
      </c>
      <c r="B1169" s="58" t="s">
        <v>16963</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16980</v>
      </c>
    </row>
    <row r="1174" spans="1:2" x14ac:dyDescent="0.25">
      <c r="A1174" s="57">
        <v>15121801</v>
      </c>
      <c r="B1174" s="58" t="s">
        <v>2109</v>
      </c>
    </row>
    <row r="1175" spans="1:2" x14ac:dyDescent="0.25">
      <c r="A1175" s="57">
        <v>15121802</v>
      </c>
      <c r="B1175" s="58" t="s">
        <v>6001</v>
      </c>
    </row>
    <row r="1176" spans="1:2" x14ac:dyDescent="0.25">
      <c r="A1176" s="57">
        <v>15121803</v>
      </c>
      <c r="B1176" s="58" t="s">
        <v>7956</v>
      </c>
    </row>
    <row r="1177" spans="1:2" x14ac:dyDescent="0.25">
      <c r="A1177" s="57">
        <v>15121804</v>
      </c>
      <c r="B1177" s="58" t="s">
        <v>1835</v>
      </c>
    </row>
    <row r="1178" spans="1:2" x14ac:dyDescent="0.25">
      <c r="A1178" s="57">
        <v>15121805</v>
      </c>
      <c r="B1178" s="58" t="s">
        <v>5352</v>
      </c>
    </row>
    <row r="1179" spans="1:2" x14ac:dyDescent="0.25">
      <c r="A1179" s="57">
        <v>15121806</v>
      </c>
      <c r="B1179" s="58" t="s">
        <v>7384</v>
      </c>
    </row>
    <row r="1180" spans="1:2" x14ac:dyDescent="0.25">
      <c r="A1180" s="57">
        <v>15121901</v>
      </c>
      <c r="B1180" s="58" t="s">
        <v>5550</v>
      </c>
    </row>
    <row r="1181" spans="1:2" x14ac:dyDescent="0.25">
      <c r="A1181" s="57">
        <v>15121902</v>
      </c>
      <c r="B1181" s="58" t="s">
        <v>9300</v>
      </c>
    </row>
    <row r="1182" spans="1:2" x14ac:dyDescent="0.25">
      <c r="A1182" s="57">
        <v>15121903</v>
      </c>
      <c r="B1182" s="58" t="s">
        <v>2543</v>
      </c>
    </row>
    <row r="1183" spans="1:2" x14ac:dyDescent="0.25">
      <c r="A1183" s="57">
        <v>15121904</v>
      </c>
      <c r="B1183" s="58" t="s">
        <v>353</v>
      </c>
    </row>
    <row r="1184" spans="1:2" x14ac:dyDescent="0.25">
      <c r="A1184" s="57">
        <v>15131502</v>
      </c>
      <c r="B1184" s="58" t="s">
        <v>16450</v>
      </c>
    </row>
    <row r="1185" spans="1:2" x14ac:dyDescent="0.25">
      <c r="A1185" s="57">
        <v>15131503</v>
      </c>
      <c r="B1185" s="58" t="s">
        <v>3079</v>
      </c>
    </row>
    <row r="1186" spans="1:2" x14ac:dyDescent="0.25">
      <c r="A1186" s="57">
        <v>15131504</v>
      </c>
      <c r="B1186" s="58" t="s">
        <v>11006</v>
      </c>
    </row>
    <row r="1187" spans="1:2" x14ac:dyDescent="0.25">
      <c r="A1187" s="57">
        <v>15131505</v>
      </c>
      <c r="B1187" s="58" t="s">
        <v>15622</v>
      </c>
    </row>
    <row r="1188" spans="1:2" x14ac:dyDescent="0.25">
      <c r="A1188" s="57">
        <v>15131506</v>
      </c>
      <c r="B1188" s="58" t="s">
        <v>17895</v>
      </c>
    </row>
    <row r="1189" spans="1:2" x14ac:dyDescent="0.25">
      <c r="A1189" s="57">
        <v>15131601</v>
      </c>
      <c r="B1189" s="58" t="s">
        <v>12912</v>
      </c>
    </row>
    <row r="1190" spans="1:2" x14ac:dyDescent="0.25">
      <c r="A1190" s="57">
        <v>20101501</v>
      </c>
      <c r="B1190" s="58" t="s">
        <v>15955</v>
      </c>
    </row>
    <row r="1191" spans="1:2" x14ac:dyDescent="0.25">
      <c r="A1191" s="57">
        <v>20101502</v>
      </c>
      <c r="B1191" s="58" t="s">
        <v>7355</v>
      </c>
    </row>
    <row r="1192" spans="1:2" x14ac:dyDescent="0.25">
      <c r="A1192" s="57">
        <v>20101503</v>
      </c>
      <c r="B1192" s="58" t="s">
        <v>9712</v>
      </c>
    </row>
    <row r="1193" spans="1:2" x14ac:dyDescent="0.25">
      <c r="A1193" s="57">
        <v>20101504</v>
      </c>
      <c r="B1193" s="58" t="s">
        <v>17130</v>
      </c>
    </row>
    <row r="1194" spans="1:2" x14ac:dyDescent="0.25">
      <c r="A1194" s="57">
        <v>20101601</v>
      </c>
      <c r="B1194" s="58" t="s">
        <v>2029</v>
      </c>
    </row>
    <row r="1195" spans="1:2" x14ac:dyDescent="0.25">
      <c r="A1195" s="57">
        <v>20101602</v>
      </c>
      <c r="B1195" s="58" t="s">
        <v>8482</v>
      </c>
    </row>
    <row r="1196" spans="1:2" x14ac:dyDescent="0.25">
      <c r="A1196" s="57">
        <v>20101603</v>
      </c>
      <c r="B1196" s="58" t="s">
        <v>1433</v>
      </c>
    </row>
    <row r="1197" spans="1:2" x14ac:dyDescent="0.25">
      <c r="A1197" s="57">
        <v>20101701</v>
      </c>
      <c r="B1197" s="58" t="s">
        <v>18797</v>
      </c>
    </row>
    <row r="1198" spans="1:2" x14ac:dyDescent="0.25">
      <c r="A1198" s="57">
        <v>20101702</v>
      </c>
      <c r="B1198" s="58" t="s">
        <v>5716</v>
      </c>
    </row>
    <row r="1199" spans="1:2" x14ac:dyDescent="0.25">
      <c r="A1199" s="57">
        <v>20101703</v>
      </c>
      <c r="B1199" s="58" t="s">
        <v>18028</v>
      </c>
    </row>
    <row r="1200" spans="1:2" x14ac:dyDescent="0.25">
      <c r="A1200" s="57">
        <v>20101704</v>
      </c>
      <c r="B1200" s="58" t="s">
        <v>17392</v>
      </c>
    </row>
    <row r="1201" spans="1:2" x14ac:dyDescent="0.25">
      <c r="A1201" s="57">
        <v>20101705</v>
      </c>
      <c r="B1201" s="58" t="s">
        <v>8148</v>
      </c>
    </row>
    <row r="1202" spans="1:2" x14ac:dyDescent="0.25">
      <c r="A1202" s="57">
        <v>20101706</v>
      </c>
      <c r="B1202" s="58" t="s">
        <v>3430</v>
      </c>
    </row>
    <row r="1203" spans="1:2" x14ac:dyDescent="0.25">
      <c r="A1203" s="57">
        <v>20101707</v>
      </c>
      <c r="B1203" s="58" t="s">
        <v>2721</v>
      </c>
    </row>
    <row r="1204" spans="1:2" x14ac:dyDescent="0.25">
      <c r="A1204" s="57">
        <v>20101708</v>
      </c>
      <c r="B1204" s="58" t="s">
        <v>13249</v>
      </c>
    </row>
    <row r="1205" spans="1:2" x14ac:dyDescent="0.25">
      <c r="A1205" s="57">
        <v>20101709</v>
      </c>
      <c r="B1205" s="58" t="s">
        <v>7576</v>
      </c>
    </row>
    <row r="1206" spans="1:2" x14ac:dyDescent="0.25">
      <c r="A1206" s="57">
        <v>20101710</v>
      </c>
      <c r="B1206" s="58" t="s">
        <v>10087</v>
      </c>
    </row>
    <row r="1207" spans="1:2" x14ac:dyDescent="0.25">
      <c r="A1207" s="57">
        <v>20101711</v>
      </c>
      <c r="B1207" s="58" t="s">
        <v>1646</v>
      </c>
    </row>
    <row r="1208" spans="1:2" x14ac:dyDescent="0.25">
      <c r="A1208" s="57">
        <v>20101712</v>
      </c>
      <c r="B1208" s="58" t="s">
        <v>10549</v>
      </c>
    </row>
    <row r="1209" spans="1:2" x14ac:dyDescent="0.25">
      <c r="A1209" s="57">
        <v>20101713</v>
      </c>
      <c r="B1209" s="58" t="s">
        <v>2412</v>
      </c>
    </row>
    <row r="1210" spans="1:2" x14ac:dyDescent="0.25">
      <c r="A1210" s="57">
        <v>20101714</v>
      </c>
      <c r="B1210" s="58" t="s">
        <v>17836</v>
      </c>
    </row>
    <row r="1211" spans="1:2" x14ac:dyDescent="0.25">
      <c r="A1211" s="57">
        <v>20101801</v>
      </c>
      <c r="B1211" s="58" t="s">
        <v>14421</v>
      </c>
    </row>
    <row r="1212" spans="1:2" x14ac:dyDescent="0.25">
      <c r="A1212" s="57">
        <v>20101802</v>
      </c>
      <c r="B1212" s="58" t="s">
        <v>18085</v>
      </c>
    </row>
    <row r="1213" spans="1:2" x14ac:dyDescent="0.25">
      <c r="A1213" s="57">
        <v>20101803</v>
      </c>
      <c r="B1213" s="58" t="s">
        <v>5001</v>
      </c>
    </row>
    <row r="1214" spans="1:2" x14ac:dyDescent="0.25">
      <c r="A1214" s="57">
        <v>20101804</v>
      </c>
      <c r="B1214" s="58" t="s">
        <v>4242</v>
      </c>
    </row>
    <row r="1215" spans="1:2" x14ac:dyDescent="0.25">
      <c r="A1215" s="57">
        <v>20101805</v>
      </c>
      <c r="B1215" s="58" t="s">
        <v>10293</v>
      </c>
    </row>
    <row r="1216" spans="1:2" x14ac:dyDescent="0.25">
      <c r="A1216" s="57">
        <v>20101901</v>
      </c>
      <c r="B1216" s="58" t="s">
        <v>4517</v>
      </c>
    </row>
    <row r="1217" spans="1:2" x14ac:dyDescent="0.25">
      <c r="A1217" s="57">
        <v>20101902</v>
      </c>
      <c r="B1217" s="58" t="s">
        <v>14580</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17032</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3179</v>
      </c>
    </row>
    <row r="1226" spans="1:2" x14ac:dyDescent="0.25">
      <c r="A1226" s="57">
        <v>20102008</v>
      </c>
      <c r="B1226" s="58" t="s">
        <v>10275</v>
      </c>
    </row>
    <row r="1227" spans="1:2" x14ac:dyDescent="0.25">
      <c r="A1227" s="57">
        <v>20102101</v>
      </c>
      <c r="B1227" s="58" t="s">
        <v>15816</v>
      </c>
    </row>
    <row r="1228" spans="1:2" x14ac:dyDescent="0.25">
      <c r="A1228" s="57">
        <v>20102102</v>
      </c>
      <c r="B1228" s="58" t="s">
        <v>11953</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12980</v>
      </c>
    </row>
    <row r="1233" spans="1:2" x14ac:dyDescent="0.25">
      <c r="A1233" s="57">
        <v>20102203</v>
      </c>
      <c r="B1233" s="58" t="s">
        <v>9939</v>
      </c>
    </row>
    <row r="1234" spans="1:2" x14ac:dyDescent="0.25">
      <c r="A1234" s="57">
        <v>20102301</v>
      </c>
      <c r="B1234" s="58" t="s">
        <v>16760</v>
      </c>
    </row>
    <row r="1235" spans="1:2" x14ac:dyDescent="0.25">
      <c r="A1235" s="57">
        <v>20102302</v>
      </c>
      <c r="B1235" s="58" t="s">
        <v>9352</v>
      </c>
    </row>
    <row r="1236" spans="1:2" x14ac:dyDescent="0.25">
      <c r="A1236" s="57">
        <v>20102303</v>
      </c>
      <c r="B1236" s="58" t="s">
        <v>9788</v>
      </c>
    </row>
    <row r="1237" spans="1:2" x14ac:dyDescent="0.25">
      <c r="A1237" s="57">
        <v>20102304</v>
      </c>
      <c r="B1237" s="58" t="s">
        <v>14581</v>
      </c>
    </row>
    <row r="1238" spans="1:2" x14ac:dyDescent="0.25">
      <c r="A1238" s="57">
        <v>20102305</v>
      </c>
      <c r="B1238" s="58" t="s">
        <v>7219</v>
      </c>
    </row>
    <row r="1239" spans="1:2" x14ac:dyDescent="0.25">
      <c r="A1239" s="57">
        <v>20102306</v>
      </c>
      <c r="B1239" s="58" t="s">
        <v>18010</v>
      </c>
    </row>
    <row r="1240" spans="1:2" x14ac:dyDescent="0.25">
      <c r="A1240" s="57">
        <v>20102307</v>
      </c>
      <c r="B1240" s="58" t="s">
        <v>16375</v>
      </c>
    </row>
    <row r="1241" spans="1:2" x14ac:dyDescent="0.25">
      <c r="A1241" s="57">
        <v>20111504</v>
      </c>
      <c r="B1241" s="58" t="s">
        <v>5661</v>
      </c>
    </row>
    <row r="1242" spans="1:2" x14ac:dyDescent="0.25">
      <c r="A1242" s="57">
        <v>20111505</v>
      </c>
      <c r="B1242" s="58" t="s">
        <v>8083</v>
      </c>
    </row>
    <row r="1243" spans="1:2" x14ac:dyDescent="0.25">
      <c r="A1243" s="57">
        <v>20111601</v>
      </c>
      <c r="B1243" s="58" t="s">
        <v>18193</v>
      </c>
    </row>
    <row r="1244" spans="1:2" x14ac:dyDescent="0.25">
      <c r="A1244" s="57">
        <v>20111602</v>
      </c>
      <c r="B1244" s="58" t="s">
        <v>5843</v>
      </c>
    </row>
    <row r="1245" spans="1:2" x14ac:dyDescent="0.25">
      <c r="A1245" s="57">
        <v>20111603</v>
      </c>
      <c r="B1245" s="58" t="s">
        <v>8841</v>
      </c>
    </row>
    <row r="1246" spans="1:2" x14ac:dyDescent="0.25">
      <c r="A1246" s="57">
        <v>20111604</v>
      </c>
      <c r="B1246" s="58" t="s">
        <v>9295</v>
      </c>
    </row>
    <row r="1247" spans="1:2" x14ac:dyDescent="0.25">
      <c r="A1247" s="57">
        <v>20111606</v>
      </c>
      <c r="B1247" s="58" t="s">
        <v>16984</v>
      </c>
    </row>
    <row r="1248" spans="1:2" x14ac:dyDescent="0.25">
      <c r="A1248" s="57">
        <v>20111607</v>
      </c>
      <c r="B1248" s="58" t="s">
        <v>18392</v>
      </c>
    </row>
    <row r="1249" spans="1:2" x14ac:dyDescent="0.25">
      <c r="A1249" s="57">
        <v>20111608</v>
      </c>
      <c r="B1249" s="58" t="s">
        <v>11018</v>
      </c>
    </row>
    <row r="1250" spans="1:2" x14ac:dyDescent="0.25">
      <c r="A1250" s="57">
        <v>20111609</v>
      </c>
      <c r="B1250" s="58" t="s">
        <v>17456</v>
      </c>
    </row>
    <row r="1251" spans="1:2" x14ac:dyDescent="0.25">
      <c r="A1251" s="57">
        <v>20111610</v>
      </c>
      <c r="B1251" s="58" t="s">
        <v>968</v>
      </c>
    </row>
    <row r="1252" spans="1:2" x14ac:dyDescent="0.25">
      <c r="A1252" s="57">
        <v>20111611</v>
      </c>
      <c r="B1252" s="58" t="s">
        <v>10875</v>
      </c>
    </row>
    <row r="1253" spans="1:2" x14ac:dyDescent="0.25">
      <c r="A1253" s="57">
        <v>20111612</v>
      </c>
      <c r="B1253" s="58" t="s">
        <v>9812</v>
      </c>
    </row>
    <row r="1254" spans="1:2" x14ac:dyDescent="0.25">
      <c r="A1254" s="57">
        <v>20111613</v>
      </c>
      <c r="B1254" s="58" t="s">
        <v>1699</v>
      </c>
    </row>
    <row r="1255" spans="1:2" x14ac:dyDescent="0.25">
      <c r="A1255" s="57">
        <v>20111614</v>
      </c>
      <c r="B1255" s="58" t="s">
        <v>2755</v>
      </c>
    </row>
    <row r="1256" spans="1:2" x14ac:dyDescent="0.25">
      <c r="A1256" s="57">
        <v>20111615</v>
      </c>
      <c r="B1256" s="58" t="s">
        <v>12328</v>
      </c>
    </row>
    <row r="1257" spans="1:2" x14ac:dyDescent="0.25">
      <c r="A1257" s="57">
        <v>20111616</v>
      </c>
      <c r="B1257" s="58" t="s">
        <v>10413</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3767</v>
      </c>
    </row>
    <row r="1264" spans="1:2" x14ac:dyDescent="0.25">
      <c r="A1264" s="57">
        <v>20111704</v>
      </c>
      <c r="B1264" s="58" t="s">
        <v>13982</v>
      </c>
    </row>
    <row r="1265" spans="1:2" x14ac:dyDescent="0.25">
      <c r="A1265" s="57">
        <v>20111705</v>
      </c>
      <c r="B1265" s="58" t="s">
        <v>8616</v>
      </c>
    </row>
    <row r="1266" spans="1:2" x14ac:dyDescent="0.25">
      <c r="A1266" s="57">
        <v>20111706</v>
      </c>
      <c r="B1266" s="58" t="s">
        <v>1839</v>
      </c>
    </row>
    <row r="1267" spans="1:2" x14ac:dyDescent="0.25">
      <c r="A1267" s="57">
        <v>20111707</v>
      </c>
      <c r="B1267" s="58" t="s">
        <v>11612</v>
      </c>
    </row>
    <row r="1268" spans="1:2" x14ac:dyDescent="0.25">
      <c r="A1268" s="57">
        <v>20111708</v>
      </c>
      <c r="B1268" s="58" t="s">
        <v>7202</v>
      </c>
    </row>
    <row r="1269" spans="1:2" x14ac:dyDescent="0.25">
      <c r="A1269" s="57">
        <v>20111709</v>
      </c>
      <c r="B1269" s="58" t="s">
        <v>3497</v>
      </c>
    </row>
    <row r="1270" spans="1:2" x14ac:dyDescent="0.25">
      <c r="A1270" s="57">
        <v>20121001</v>
      </c>
      <c r="B1270" s="58" t="s">
        <v>6375</v>
      </c>
    </row>
    <row r="1271" spans="1:2" x14ac:dyDescent="0.25">
      <c r="A1271" s="57">
        <v>20121002</v>
      </c>
      <c r="B1271" s="58" t="s">
        <v>17844</v>
      </c>
    </row>
    <row r="1272" spans="1:2" x14ac:dyDescent="0.25">
      <c r="A1272" s="57">
        <v>20121003</v>
      </c>
      <c r="B1272" s="58" t="s">
        <v>5747</v>
      </c>
    </row>
    <row r="1273" spans="1:2" x14ac:dyDescent="0.25">
      <c r="A1273" s="57">
        <v>20121004</v>
      </c>
      <c r="B1273" s="58" t="s">
        <v>5053</v>
      </c>
    </row>
    <row r="1274" spans="1:2" x14ac:dyDescent="0.25">
      <c r="A1274" s="57">
        <v>20121005</v>
      </c>
      <c r="B1274" s="58" t="s">
        <v>17045</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11458</v>
      </c>
    </row>
    <row r="1279" spans="1:2" x14ac:dyDescent="0.25">
      <c r="A1279" s="57">
        <v>20121010</v>
      </c>
      <c r="B1279" s="58" t="s">
        <v>5107</v>
      </c>
    </row>
    <row r="1280" spans="1:2" x14ac:dyDescent="0.25">
      <c r="A1280" s="57">
        <v>20121011</v>
      </c>
      <c r="B1280" s="58" t="s">
        <v>8475</v>
      </c>
    </row>
    <row r="1281" spans="1:2" x14ac:dyDescent="0.25">
      <c r="A1281" s="57">
        <v>20121012</v>
      </c>
      <c r="B1281" s="58" t="s">
        <v>14874</v>
      </c>
    </row>
    <row r="1282" spans="1:2" x14ac:dyDescent="0.25">
      <c r="A1282" s="57">
        <v>20121013</v>
      </c>
      <c r="B1282" s="58" t="s">
        <v>17732</v>
      </c>
    </row>
    <row r="1283" spans="1:2" x14ac:dyDescent="0.25">
      <c r="A1283" s="57">
        <v>20121014</v>
      </c>
      <c r="B1283" s="58" t="s">
        <v>817</v>
      </c>
    </row>
    <row r="1284" spans="1:2" x14ac:dyDescent="0.25">
      <c r="A1284" s="57">
        <v>20121015</v>
      </c>
      <c r="B1284" s="58" t="s">
        <v>7659</v>
      </c>
    </row>
    <row r="1285" spans="1:2" x14ac:dyDescent="0.25">
      <c r="A1285" s="57">
        <v>20121016</v>
      </c>
      <c r="B1285" s="58" t="s">
        <v>13984</v>
      </c>
    </row>
    <row r="1286" spans="1:2" x14ac:dyDescent="0.25">
      <c r="A1286" s="57">
        <v>20121101</v>
      </c>
      <c r="B1286" s="58" t="s">
        <v>9706</v>
      </c>
    </row>
    <row r="1287" spans="1:2" x14ac:dyDescent="0.25">
      <c r="A1287" s="57">
        <v>20121102</v>
      </c>
      <c r="B1287" s="58" t="s">
        <v>13333</v>
      </c>
    </row>
    <row r="1288" spans="1:2" x14ac:dyDescent="0.25">
      <c r="A1288" s="57">
        <v>20121103</v>
      </c>
      <c r="B1288" s="58" t="s">
        <v>2947</v>
      </c>
    </row>
    <row r="1289" spans="1:2" x14ac:dyDescent="0.25">
      <c r="A1289" s="57">
        <v>20121104</v>
      </c>
      <c r="B1289" s="58" t="s">
        <v>9968</v>
      </c>
    </row>
    <row r="1290" spans="1:2" x14ac:dyDescent="0.25">
      <c r="A1290" s="57">
        <v>20121105</v>
      </c>
      <c r="B1290" s="58" t="s">
        <v>11709</v>
      </c>
    </row>
    <row r="1291" spans="1:2" x14ac:dyDescent="0.25">
      <c r="A1291" s="57">
        <v>20121106</v>
      </c>
      <c r="B1291" s="58" t="s">
        <v>16623</v>
      </c>
    </row>
    <row r="1292" spans="1:2" x14ac:dyDescent="0.25">
      <c r="A1292" s="57">
        <v>20121107</v>
      </c>
      <c r="B1292" s="58" t="s">
        <v>6573</v>
      </c>
    </row>
    <row r="1293" spans="1:2" x14ac:dyDescent="0.25">
      <c r="A1293" s="57">
        <v>20121108</v>
      </c>
      <c r="B1293" s="58" t="s">
        <v>4917</v>
      </c>
    </row>
    <row r="1294" spans="1:2" x14ac:dyDescent="0.25">
      <c r="A1294" s="57">
        <v>20121109</v>
      </c>
      <c r="B1294" s="58" t="s">
        <v>7812</v>
      </c>
    </row>
    <row r="1295" spans="1:2" x14ac:dyDescent="0.25">
      <c r="A1295" s="57">
        <v>20121110</v>
      </c>
      <c r="B1295" s="58" t="s">
        <v>16558</v>
      </c>
    </row>
    <row r="1296" spans="1:2" x14ac:dyDescent="0.25">
      <c r="A1296" s="57">
        <v>20121111</v>
      </c>
      <c r="B1296" s="58" t="s">
        <v>3093</v>
      </c>
    </row>
    <row r="1297" spans="1:2" x14ac:dyDescent="0.25">
      <c r="A1297" s="57">
        <v>20121112</v>
      </c>
      <c r="B1297" s="58" t="s">
        <v>8572</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11243</v>
      </c>
    </row>
    <row r="1302" spans="1:2" x14ac:dyDescent="0.25">
      <c r="A1302" s="57">
        <v>20121117</v>
      </c>
      <c r="B1302" s="58" t="s">
        <v>17717</v>
      </c>
    </row>
    <row r="1303" spans="1:2" x14ac:dyDescent="0.25">
      <c r="A1303" s="57">
        <v>20121118</v>
      </c>
      <c r="B1303" s="58" t="s">
        <v>13842</v>
      </c>
    </row>
    <row r="1304" spans="1:2" x14ac:dyDescent="0.25">
      <c r="A1304" s="57">
        <v>20121119</v>
      </c>
      <c r="B1304" s="58" t="s">
        <v>16338</v>
      </c>
    </row>
    <row r="1305" spans="1:2" x14ac:dyDescent="0.25">
      <c r="A1305" s="57">
        <v>20121201</v>
      </c>
      <c r="B1305" s="58" t="s">
        <v>3657</v>
      </c>
    </row>
    <row r="1306" spans="1:2" x14ac:dyDescent="0.25">
      <c r="A1306" s="57">
        <v>20121202</v>
      </c>
      <c r="B1306" s="58" t="s">
        <v>14589</v>
      </c>
    </row>
    <row r="1307" spans="1:2" x14ac:dyDescent="0.25">
      <c r="A1307" s="57">
        <v>20121203</v>
      </c>
      <c r="B1307" s="58" t="s">
        <v>16476</v>
      </c>
    </row>
    <row r="1308" spans="1:2" x14ac:dyDescent="0.25">
      <c r="A1308" s="57">
        <v>20121204</v>
      </c>
      <c r="B1308" s="58" t="s">
        <v>13451</v>
      </c>
    </row>
    <row r="1309" spans="1:2" x14ac:dyDescent="0.25">
      <c r="A1309" s="57">
        <v>20121205</v>
      </c>
      <c r="B1309" s="58" t="s">
        <v>10334</v>
      </c>
    </row>
    <row r="1310" spans="1:2" x14ac:dyDescent="0.25">
      <c r="A1310" s="57">
        <v>20121206</v>
      </c>
      <c r="B1310" s="58" t="s">
        <v>3358</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13359</v>
      </c>
    </row>
    <row r="1316" spans="1:2" x14ac:dyDescent="0.25">
      <c r="A1316" s="57">
        <v>20121212</v>
      </c>
      <c r="B1316" s="58" t="s">
        <v>14462</v>
      </c>
    </row>
    <row r="1317" spans="1:2" x14ac:dyDescent="0.25">
      <c r="A1317" s="57">
        <v>20121213</v>
      </c>
      <c r="B1317" s="58" t="s">
        <v>1712</v>
      </c>
    </row>
    <row r="1318" spans="1:2" x14ac:dyDescent="0.25">
      <c r="A1318" s="57">
        <v>20121301</v>
      </c>
      <c r="B1318" s="58" t="s">
        <v>7412</v>
      </c>
    </row>
    <row r="1319" spans="1:2" x14ac:dyDescent="0.25">
      <c r="A1319" s="57">
        <v>20121302</v>
      </c>
      <c r="B1319" s="58" t="s">
        <v>16130</v>
      </c>
    </row>
    <row r="1320" spans="1:2" x14ac:dyDescent="0.25">
      <c r="A1320" s="57">
        <v>20121303</v>
      </c>
      <c r="B1320" s="58" t="s">
        <v>18402</v>
      </c>
    </row>
    <row r="1321" spans="1:2" x14ac:dyDescent="0.25">
      <c r="A1321" s="57">
        <v>20121304</v>
      </c>
      <c r="B1321" s="58" t="s">
        <v>14676</v>
      </c>
    </row>
    <row r="1322" spans="1:2" x14ac:dyDescent="0.25">
      <c r="A1322" s="57">
        <v>20121305</v>
      </c>
      <c r="B1322" s="58" t="s">
        <v>7922</v>
      </c>
    </row>
    <row r="1323" spans="1:2" x14ac:dyDescent="0.25">
      <c r="A1323" s="57">
        <v>20121306</v>
      </c>
      <c r="B1323" s="58" t="s">
        <v>11758</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17604</v>
      </c>
    </row>
    <row r="1328" spans="1:2" x14ac:dyDescent="0.25">
      <c r="A1328" s="57">
        <v>20121311</v>
      </c>
      <c r="B1328" s="58" t="s">
        <v>18491</v>
      </c>
    </row>
    <row r="1329" spans="1:2" x14ac:dyDescent="0.25">
      <c r="A1329" s="57">
        <v>20121312</v>
      </c>
      <c r="B1329" s="58" t="s">
        <v>6490</v>
      </c>
    </row>
    <row r="1330" spans="1:2" x14ac:dyDescent="0.25">
      <c r="A1330" s="57">
        <v>20121313</v>
      </c>
      <c r="B1330" s="58" t="s">
        <v>6922</v>
      </c>
    </row>
    <row r="1331" spans="1:2" x14ac:dyDescent="0.25">
      <c r="A1331" s="57">
        <v>20121314</v>
      </c>
      <c r="B1331" s="58" t="s">
        <v>11264</v>
      </c>
    </row>
    <row r="1332" spans="1:2" x14ac:dyDescent="0.25">
      <c r="A1332" s="57">
        <v>20121315</v>
      </c>
      <c r="B1332" s="58" t="s">
        <v>14461</v>
      </c>
    </row>
    <row r="1333" spans="1:2" x14ac:dyDescent="0.25">
      <c r="A1333" s="57">
        <v>20121316</v>
      </c>
      <c r="B1333" s="58" t="s">
        <v>10216</v>
      </c>
    </row>
    <row r="1334" spans="1:2" x14ac:dyDescent="0.25">
      <c r="A1334" s="57">
        <v>20121317</v>
      </c>
      <c r="B1334" s="58" t="s">
        <v>135</v>
      </c>
    </row>
    <row r="1335" spans="1:2" x14ac:dyDescent="0.25">
      <c r="A1335" s="57">
        <v>20121318</v>
      </c>
      <c r="B1335" s="58" t="s">
        <v>12412</v>
      </c>
    </row>
    <row r="1336" spans="1:2" x14ac:dyDescent="0.25">
      <c r="A1336" s="57">
        <v>20121319</v>
      </c>
      <c r="B1336" s="58" t="s">
        <v>2918</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2896</v>
      </c>
    </row>
    <row r="1341" spans="1:2" x14ac:dyDescent="0.25">
      <c r="A1341" s="57">
        <v>20121401</v>
      </c>
      <c r="B1341" s="58" t="s">
        <v>8919</v>
      </c>
    </row>
    <row r="1342" spans="1:2" x14ac:dyDescent="0.25">
      <c r="A1342" s="57">
        <v>20121402</v>
      </c>
      <c r="B1342" s="58" t="s">
        <v>17641</v>
      </c>
    </row>
    <row r="1343" spans="1:2" x14ac:dyDescent="0.25">
      <c r="A1343" s="57">
        <v>20121403</v>
      </c>
      <c r="B1343" s="58" t="s">
        <v>5270</v>
      </c>
    </row>
    <row r="1344" spans="1:2" x14ac:dyDescent="0.25">
      <c r="A1344" s="57">
        <v>20121404</v>
      </c>
      <c r="B1344" s="58" t="s">
        <v>7841</v>
      </c>
    </row>
    <row r="1345" spans="1:2" x14ac:dyDescent="0.25">
      <c r="A1345" s="57">
        <v>20121405</v>
      </c>
      <c r="B1345" s="58" t="s">
        <v>5493</v>
      </c>
    </row>
    <row r="1346" spans="1:2" x14ac:dyDescent="0.25">
      <c r="A1346" s="57">
        <v>20121406</v>
      </c>
      <c r="B1346" s="58" t="s">
        <v>12859</v>
      </c>
    </row>
    <row r="1347" spans="1:2" x14ac:dyDescent="0.25">
      <c r="A1347" s="57">
        <v>20121407</v>
      </c>
      <c r="B1347" s="58" t="s">
        <v>18231</v>
      </c>
    </row>
    <row r="1348" spans="1:2" x14ac:dyDescent="0.25">
      <c r="A1348" s="57">
        <v>20121408</v>
      </c>
      <c r="B1348" s="58" t="s">
        <v>12811</v>
      </c>
    </row>
    <row r="1349" spans="1:2" x14ac:dyDescent="0.25">
      <c r="A1349" s="57">
        <v>20121409</v>
      </c>
      <c r="B1349" s="58" t="s">
        <v>13111</v>
      </c>
    </row>
    <row r="1350" spans="1:2" x14ac:dyDescent="0.25">
      <c r="A1350" s="57">
        <v>20121410</v>
      </c>
      <c r="B1350" s="58" t="s">
        <v>2490</v>
      </c>
    </row>
    <row r="1351" spans="1:2" x14ac:dyDescent="0.25">
      <c r="A1351" s="57">
        <v>20121411</v>
      </c>
      <c r="B1351" s="58" t="s">
        <v>15887</v>
      </c>
    </row>
    <row r="1352" spans="1:2" x14ac:dyDescent="0.25">
      <c r="A1352" s="57">
        <v>20121412</v>
      </c>
      <c r="B1352" s="58" t="s">
        <v>11409</v>
      </c>
    </row>
    <row r="1353" spans="1:2" x14ac:dyDescent="0.25">
      <c r="A1353" s="57">
        <v>20121413</v>
      </c>
      <c r="B1353" s="58" t="s">
        <v>9827</v>
      </c>
    </row>
    <row r="1354" spans="1:2" x14ac:dyDescent="0.25">
      <c r="A1354" s="57">
        <v>20121414</v>
      </c>
      <c r="B1354" s="58" t="s">
        <v>10100</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5721</v>
      </c>
    </row>
    <row r="1360" spans="1:2" x14ac:dyDescent="0.25">
      <c r="A1360" s="57">
        <v>20121420</v>
      </c>
      <c r="B1360" s="58" t="s">
        <v>11044</v>
      </c>
    </row>
    <row r="1361" spans="1:2" x14ac:dyDescent="0.25">
      <c r="A1361" s="57">
        <v>20121421</v>
      </c>
      <c r="B1361" s="58" t="s">
        <v>9921</v>
      </c>
    </row>
    <row r="1362" spans="1:2" x14ac:dyDescent="0.25">
      <c r="A1362" s="57">
        <v>20121422</v>
      </c>
      <c r="B1362" s="58" t="s">
        <v>1240</v>
      </c>
    </row>
    <row r="1363" spans="1:2" x14ac:dyDescent="0.25">
      <c r="A1363" s="57">
        <v>20121423</v>
      </c>
      <c r="B1363" s="58" t="s">
        <v>16601</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8015</v>
      </c>
    </row>
    <row r="1368" spans="1:2" x14ac:dyDescent="0.25">
      <c r="A1368" s="57">
        <v>20121429</v>
      </c>
      <c r="B1368" s="58" t="s">
        <v>1842</v>
      </c>
    </row>
    <row r="1369" spans="1:2" x14ac:dyDescent="0.25">
      <c r="A1369" s="57">
        <v>20121430</v>
      </c>
      <c r="B1369" s="58" t="s">
        <v>11530</v>
      </c>
    </row>
    <row r="1370" spans="1:2" x14ac:dyDescent="0.25">
      <c r="A1370" s="57">
        <v>20121501</v>
      </c>
      <c r="B1370" s="58" t="s">
        <v>16474</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16935</v>
      </c>
    </row>
    <row r="1375" spans="1:2" x14ac:dyDescent="0.25">
      <c r="A1375" s="57">
        <v>20121506</v>
      </c>
      <c r="B1375" s="58" t="s">
        <v>9868</v>
      </c>
    </row>
    <row r="1376" spans="1:2" x14ac:dyDescent="0.25">
      <c r="A1376" s="57">
        <v>20121507</v>
      </c>
      <c r="B1376" s="58" t="s">
        <v>14568</v>
      </c>
    </row>
    <row r="1377" spans="1:2" x14ac:dyDescent="0.25">
      <c r="A1377" s="57">
        <v>20121508</v>
      </c>
      <c r="B1377" s="58" t="s">
        <v>16676</v>
      </c>
    </row>
    <row r="1378" spans="1:2" x14ac:dyDescent="0.25">
      <c r="A1378" s="57">
        <v>20121509</v>
      </c>
      <c r="B1378" s="58" t="s">
        <v>13020</v>
      </c>
    </row>
    <row r="1379" spans="1:2" x14ac:dyDescent="0.25">
      <c r="A1379" s="57">
        <v>20121510</v>
      </c>
      <c r="B1379" s="58" t="s">
        <v>6838</v>
      </c>
    </row>
    <row r="1380" spans="1:2" x14ac:dyDescent="0.25">
      <c r="A1380" s="57">
        <v>20121511</v>
      </c>
      <c r="B1380" s="58" t="s">
        <v>8763</v>
      </c>
    </row>
    <row r="1381" spans="1:2" x14ac:dyDescent="0.25">
      <c r="A1381" s="57">
        <v>20121512</v>
      </c>
      <c r="B1381" s="58" t="s">
        <v>16170</v>
      </c>
    </row>
    <row r="1382" spans="1:2" x14ac:dyDescent="0.25">
      <c r="A1382" s="57">
        <v>20121513</v>
      </c>
      <c r="B1382" s="58" t="s">
        <v>10791</v>
      </c>
    </row>
    <row r="1383" spans="1:2" x14ac:dyDescent="0.25">
      <c r="A1383" s="57">
        <v>20121514</v>
      </c>
      <c r="B1383" s="58" t="s">
        <v>827</v>
      </c>
    </row>
    <row r="1384" spans="1:2" x14ac:dyDescent="0.25">
      <c r="A1384" s="57">
        <v>20121515</v>
      </c>
      <c r="B1384" s="58" t="s">
        <v>9588</v>
      </c>
    </row>
    <row r="1385" spans="1:2" x14ac:dyDescent="0.25">
      <c r="A1385" s="57">
        <v>20121516</v>
      </c>
      <c r="B1385" s="58" t="s">
        <v>9750</v>
      </c>
    </row>
    <row r="1386" spans="1:2" x14ac:dyDescent="0.25">
      <c r="A1386" s="57">
        <v>20121601</v>
      </c>
      <c r="B1386" s="58" t="s">
        <v>6403</v>
      </c>
    </row>
    <row r="1387" spans="1:2" x14ac:dyDescent="0.25">
      <c r="A1387" s="57">
        <v>20121602</v>
      </c>
      <c r="B1387" s="58" t="s">
        <v>4836</v>
      </c>
    </row>
    <row r="1388" spans="1:2" x14ac:dyDescent="0.25">
      <c r="A1388" s="57">
        <v>20121603</v>
      </c>
      <c r="B1388" s="58" t="s">
        <v>14496</v>
      </c>
    </row>
    <row r="1389" spans="1:2" x14ac:dyDescent="0.25">
      <c r="A1389" s="57">
        <v>20121604</v>
      </c>
      <c r="B1389" s="58" t="s">
        <v>7573</v>
      </c>
    </row>
    <row r="1390" spans="1:2" x14ac:dyDescent="0.25">
      <c r="A1390" s="57">
        <v>20121605</v>
      </c>
      <c r="B1390" s="58" t="s">
        <v>18556</v>
      </c>
    </row>
    <row r="1391" spans="1:2" x14ac:dyDescent="0.25">
      <c r="A1391" s="57">
        <v>20121606</v>
      </c>
      <c r="B1391" s="58" t="s">
        <v>3171</v>
      </c>
    </row>
    <row r="1392" spans="1:2" x14ac:dyDescent="0.25">
      <c r="A1392" s="57">
        <v>20121607</v>
      </c>
      <c r="B1392" s="58" t="s">
        <v>13087</v>
      </c>
    </row>
    <row r="1393" spans="1:2" x14ac:dyDescent="0.25">
      <c r="A1393" s="57">
        <v>20121701</v>
      </c>
      <c r="B1393" s="58" t="s">
        <v>10713</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4499</v>
      </c>
    </row>
    <row r="1398" spans="1:2" x14ac:dyDescent="0.25">
      <c r="A1398" s="57">
        <v>20121706</v>
      </c>
      <c r="B1398" s="58" t="s">
        <v>13820</v>
      </c>
    </row>
    <row r="1399" spans="1:2" x14ac:dyDescent="0.25">
      <c r="A1399" s="57">
        <v>20121707</v>
      </c>
      <c r="B1399" s="58" t="s">
        <v>5078</v>
      </c>
    </row>
    <row r="1400" spans="1:2" x14ac:dyDescent="0.25">
      <c r="A1400" s="57">
        <v>20121708</v>
      </c>
      <c r="B1400" s="58" t="s">
        <v>8320</v>
      </c>
    </row>
    <row r="1401" spans="1:2" x14ac:dyDescent="0.25">
      <c r="A1401" s="57">
        <v>20121801</v>
      </c>
      <c r="B1401" s="58" t="s">
        <v>2190</v>
      </c>
    </row>
    <row r="1402" spans="1:2" x14ac:dyDescent="0.25">
      <c r="A1402" s="57">
        <v>20121802</v>
      </c>
      <c r="B1402" s="58" t="s">
        <v>8455</v>
      </c>
    </row>
    <row r="1403" spans="1:2" x14ac:dyDescent="0.25">
      <c r="A1403" s="57">
        <v>20121803</v>
      </c>
      <c r="B1403" s="58" t="s">
        <v>13998</v>
      </c>
    </row>
    <row r="1404" spans="1:2" x14ac:dyDescent="0.25">
      <c r="A1404" s="57">
        <v>20121804</v>
      </c>
      <c r="B1404" s="58" t="s">
        <v>383</v>
      </c>
    </row>
    <row r="1405" spans="1:2" x14ac:dyDescent="0.25">
      <c r="A1405" s="57">
        <v>20121805</v>
      </c>
      <c r="B1405" s="58" t="s">
        <v>11638</v>
      </c>
    </row>
    <row r="1406" spans="1:2" x14ac:dyDescent="0.25">
      <c r="A1406" s="57">
        <v>20121901</v>
      </c>
      <c r="B1406" s="58" t="s">
        <v>18427</v>
      </c>
    </row>
    <row r="1407" spans="1:2" x14ac:dyDescent="0.25">
      <c r="A1407" s="57">
        <v>20121902</v>
      </c>
      <c r="B1407" s="58" t="s">
        <v>5914</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15723</v>
      </c>
    </row>
    <row r="1412" spans="1:2" x14ac:dyDescent="0.25">
      <c r="A1412" s="57">
        <v>20121907</v>
      </c>
      <c r="B1412" s="58" t="s">
        <v>18441</v>
      </c>
    </row>
    <row r="1413" spans="1:2" x14ac:dyDescent="0.25">
      <c r="A1413" s="57">
        <v>20121908</v>
      </c>
      <c r="B1413" s="58" t="s">
        <v>12211</v>
      </c>
    </row>
    <row r="1414" spans="1:2" x14ac:dyDescent="0.25">
      <c r="A1414" s="57">
        <v>20121909</v>
      </c>
      <c r="B1414" s="58" t="s">
        <v>13617</v>
      </c>
    </row>
    <row r="1415" spans="1:2" x14ac:dyDescent="0.25">
      <c r="A1415" s="57">
        <v>20121910</v>
      </c>
      <c r="B1415" s="58" t="s">
        <v>12138</v>
      </c>
    </row>
    <row r="1416" spans="1:2" x14ac:dyDescent="0.25">
      <c r="A1416" s="57">
        <v>20121911</v>
      </c>
      <c r="B1416" s="58" t="s">
        <v>1503</v>
      </c>
    </row>
    <row r="1417" spans="1:2" x14ac:dyDescent="0.25">
      <c r="A1417" s="57">
        <v>20121912</v>
      </c>
      <c r="B1417" s="58" t="s">
        <v>14376</v>
      </c>
    </row>
    <row r="1418" spans="1:2" x14ac:dyDescent="0.25">
      <c r="A1418" s="57">
        <v>20121913</v>
      </c>
      <c r="B1418" s="58" t="s">
        <v>15211</v>
      </c>
    </row>
    <row r="1419" spans="1:2" x14ac:dyDescent="0.25">
      <c r="A1419" s="57">
        <v>20121914</v>
      </c>
      <c r="B1419" s="58" t="s">
        <v>15102</v>
      </c>
    </row>
    <row r="1420" spans="1:2" x14ac:dyDescent="0.25">
      <c r="A1420" s="57">
        <v>20122001</v>
      </c>
      <c r="B1420" s="58" t="s">
        <v>777</v>
      </c>
    </row>
    <row r="1421" spans="1:2" x14ac:dyDescent="0.25">
      <c r="A1421" s="57">
        <v>20122002</v>
      </c>
      <c r="B1421" s="58" t="s">
        <v>16459</v>
      </c>
    </row>
    <row r="1422" spans="1:2" x14ac:dyDescent="0.25">
      <c r="A1422" s="57">
        <v>20122003</v>
      </c>
      <c r="B1422" s="58" t="s">
        <v>17881</v>
      </c>
    </row>
    <row r="1423" spans="1:2" x14ac:dyDescent="0.25">
      <c r="A1423" s="57">
        <v>20122004</v>
      </c>
      <c r="B1423" s="58" t="s">
        <v>12287</v>
      </c>
    </row>
    <row r="1424" spans="1:2" x14ac:dyDescent="0.25">
      <c r="A1424" s="57">
        <v>20122005</v>
      </c>
      <c r="B1424" s="58" t="s">
        <v>3192</v>
      </c>
    </row>
    <row r="1425" spans="1:2" x14ac:dyDescent="0.25">
      <c r="A1425" s="57">
        <v>20122006</v>
      </c>
      <c r="B1425" s="58" t="s">
        <v>1852</v>
      </c>
    </row>
    <row r="1426" spans="1:2" x14ac:dyDescent="0.25">
      <c r="A1426" s="57">
        <v>20122101</v>
      </c>
      <c r="B1426" s="58" t="s">
        <v>8406</v>
      </c>
    </row>
    <row r="1427" spans="1:2" x14ac:dyDescent="0.25">
      <c r="A1427" s="57">
        <v>20122102</v>
      </c>
      <c r="B1427" s="58" t="s">
        <v>10102</v>
      </c>
    </row>
    <row r="1428" spans="1:2" x14ac:dyDescent="0.25">
      <c r="A1428" s="57">
        <v>20122103</v>
      </c>
      <c r="B1428" s="58" t="s">
        <v>9740</v>
      </c>
    </row>
    <row r="1429" spans="1:2" x14ac:dyDescent="0.25">
      <c r="A1429" s="57">
        <v>20122104</v>
      </c>
      <c r="B1429" s="58" t="s">
        <v>981</v>
      </c>
    </row>
    <row r="1430" spans="1:2" x14ac:dyDescent="0.25">
      <c r="A1430" s="57">
        <v>20122105</v>
      </c>
      <c r="B1430" s="58" t="s">
        <v>7918</v>
      </c>
    </row>
    <row r="1431" spans="1:2" x14ac:dyDescent="0.25">
      <c r="A1431" s="57">
        <v>20122106</v>
      </c>
      <c r="B1431" s="58" t="s">
        <v>13818</v>
      </c>
    </row>
    <row r="1432" spans="1:2" x14ac:dyDescent="0.25">
      <c r="A1432" s="57">
        <v>20122107</v>
      </c>
      <c r="B1432" s="58" t="s">
        <v>629</v>
      </c>
    </row>
    <row r="1433" spans="1:2" x14ac:dyDescent="0.25">
      <c r="A1433" s="57">
        <v>20122108</v>
      </c>
      <c r="B1433" s="58" t="s">
        <v>9944</v>
      </c>
    </row>
    <row r="1434" spans="1:2" x14ac:dyDescent="0.25">
      <c r="A1434" s="57">
        <v>20122109</v>
      </c>
      <c r="B1434" s="58" t="s">
        <v>10519</v>
      </c>
    </row>
    <row r="1435" spans="1:2" x14ac:dyDescent="0.25">
      <c r="A1435" s="57">
        <v>20122110</v>
      </c>
      <c r="B1435" s="58" t="s">
        <v>8450</v>
      </c>
    </row>
    <row r="1436" spans="1:2" x14ac:dyDescent="0.25">
      <c r="A1436" s="57">
        <v>20122111</v>
      </c>
      <c r="B1436" s="58" t="s">
        <v>1230</v>
      </c>
    </row>
    <row r="1437" spans="1:2" x14ac:dyDescent="0.25">
      <c r="A1437" s="57">
        <v>20122112</v>
      </c>
      <c r="B1437" s="58" t="s">
        <v>15327</v>
      </c>
    </row>
    <row r="1438" spans="1:2" x14ac:dyDescent="0.25">
      <c r="A1438" s="57">
        <v>20122113</v>
      </c>
      <c r="B1438" s="58" t="s">
        <v>7678</v>
      </c>
    </row>
    <row r="1439" spans="1:2" x14ac:dyDescent="0.25">
      <c r="A1439" s="57">
        <v>20122114</v>
      </c>
      <c r="B1439" s="58" t="s">
        <v>7954</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16700</v>
      </c>
    </row>
    <row r="1444" spans="1:2" x14ac:dyDescent="0.25">
      <c r="A1444" s="57">
        <v>20122204</v>
      </c>
      <c r="B1444" s="58" t="s">
        <v>17081</v>
      </c>
    </row>
    <row r="1445" spans="1:2" x14ac:dyDescent="0.25">
      <c r="A1445" s="57">
        <v>20122205</v>
      </c>
      <c r="B1445" s="58" t="s">
        <v>566</v>
      </c>
    </row>
    <row r="1446" spans="1:2" x14ac:dyDescent="0.25">
      <c r="A1446" s="57">
        <v>20122206</v>
      </c>
      <c r="B1446" s="58" t="s">
        <v>9649</v>
      </c>
    </row>
    <row r="1447" spans="1:2" x14ac:dyDescent="0.25">
      <c r="A1447" s="57">
        <v>20122207</v>
      </c>
      <c r="B1447" s="58" t="s">
        <v>1963</v>
      </c>
    </row>
    <row r="1448" spans="1:2" x14ac:dyDescent="0.25">
      <c r="A1448" s="57">
        <v>20122208</v>
      </c>
      <c r="B1448" s="58" t="s">
        <v>12558</v>
      </c>
    </row>
    <row r="1449" spans="1:2" x14ac:dyDescent="0.25">
      <c r="A1449" s="57">
        <v>20122209</v>
      </c>
      <c r="B1449" s="58" t="s">
        <v>3674</v>
      </c>
    </row>
    <row r="1450" spans="1:2" x14ac:dyDescent="0.25">
      <c r="A1450" s="57">
        <v>20122210</v>
      </c>
      <c r="B1450" s="58" t="s">
        <v>13587</v>
      </c>
    </row>
    <row r="1451" spans="1:2" x14ac:dyDescent="0.25">
      <c r="A1451" s="57">
        <v>20122211</v>
      </c>
      <c r="B1451" s="58" t="s">
        <v>6153</v>
      </c>
    </row>
    <row r="1452" spans="1:2" x14ac:dyDescent="0.25">
      <c r="A1452" s="57">
        <v>20122212</v>
      </c>
      <c r="B1452" s="58" t="s">
        <v>8532</v>
      </c>
    </row>
    <row r="1453" spans="1:2" x14ac:dyDescent="0.25">
      <c r="A1453" s="57">
        <v>20122213</v>
      </c>
      <c r="B1453" s="58" t="s">
        <v>1020</v>
      </c>
    </row>
    <row r="1454" spans="1:2" x14ac:dyDescent="0.25">
      <c r="A1454" s="57">
        <v>20122214</v>
      </c>
      <c r="B1454" s="58" t="s">
        <v>13781</v>
      </c>
    </row>
    <row r="1455" spans="1:2" x14ac:dyDescent="0.25">
      <c r="A1455" s="57">
        <v>20122215</v>
      </c>
      <c r="B1455" s="58" t="s">
        <v>2199</v>
      </c>
    </row>
    <row r="1456" spans="1:2" x14ac:dyDescent="0.25">
      <c r="A1456" s="57">
        <v>20122216</v>
      </c>
      <c r="B1456" s="58" t="s">
        <v>8665</v>
      </c>
    </row>
    <row r="1457" spans="1:2" x14ac:dyDescent="0.25">
      <c r="A1457" s="57">
        <v>20122301</v>
      </c>
      <c r="B1457" s="58" t="s">
        <v>10797</v>
      </c>
    </row>
    <row r="1458" spans="1:2" x14ac:dyDescent="0.25">
      <c r="A1458" s="57">
        <v>20122302</v>
      </c>
      <c r="B1458" s="58" t="s">
        <v>18340</v>
      </c>
    </row>
    <row r="1459" spans="1:2" x14ac:dyDescent="0.25">
      <c r="A1459" s="57">
        <v>20122303</v>
      </c>
      <c r="B1459" s="58" t="s">
        <v>13516</v>
      </c>
    </row>
    <row r="1460" spans="1:2" x14ac:dyDescent="0.25">
      <c r="A1460" s="57">
        <v>20122304</v>
      </c>
      <c r="B1460" s="58" t="s">
        <v>4618</v>
      </c>
    </row>
    <row r="1461" spans="1:2" x14ac:dyDescent="0.25">
      <c r="A1461" s="57">
        <v>20122305</v>
      </c>
      <c r="B1461" s="58" t="s">
        <v>17087</v>
      </c>
    </row>
    <row r="1462" spans="1:2" x14ac:dyDescent="0.25">
      <c r="A1462" s="57">
        <v>20122306</v>
      </c>
      <c r="B1462" s="58" t="s">
        <v>4172</v>
      </c>
    </row>
    <row r="1463" spans="1:2" x14ac:dyDescent="0.25">
      <c r="A1463" s="57">
        <v>20122307</v>
      </c>
      <c r="B1463" s="58" t="s">
        <v>4916</v>
      </c>
    </row>
    <row r="1464" spans="1:2" x14ac:dyDescent="0.25">
      <c r="A1464" s="57">
        <v>20122308</v>
      </c>
      <c r="B1464" s="58" t="s">
        <v>7674</v>
      </c>
    </row>
    <row r="1465" spans="1:2" x14ac:dyDescent="0.25">
      <c r="A1465" s="57">
        <v>20122309</v>
      </c>
      <c r="B1465" s="58" t="s">
        <v>3146</v>
      </c>
    </row>
    <row r="1466" spans="1:2" x14ac:dyDescent="0.25">
      <c r="A1466" s="57">
        <v>20122310</v>
      </c>
      <c r="B1466" s="58" t="s">
        <v>15391</v>
      </c>
    </row>
    <row r="1467" spans="1:2" x14ac:dyDescent="0.25">
      <c r="A1467" s="57">
        <v>20122311</v>
      </c>
      <c r="B1467" s="58" t="s">
        <v>5360</v>
      </c>
    </row>
    <row r="1468" spans="1:2" x14ac:dyDescent="0.25">
      <c r="A1468" s="57">
        <v>20122312</v>
      </c>
      <c r="B1468" s="58" t="s">
        <v>1919</v>
      </c>
    </row>
    <row r="1469" spans="1:2" x14ac:dyDescent="0.25">
      <c r="A1469" s="57">
        <v>20122313</v>
      </c>
      <c r="B1469" s="58" t="s">
        <v>4892</v>
      </c>
    </row>
    <row r="1470" spans="1:2" x14ac:dyDescent="0.25">
      <c r="A1470" s="57">
        <v>20122314</v>
      </c>
      <c r="B1470" s="58" t="s">
        <v>14561</v>
      </c>
    </row>
    <row r="1471" spans="1:2" x14ac:dyDescent="0.25">
      <c r="A1471" s="57">
        <v>20122315</v>
      </c>
      <c r="B1471" s="58" t="s">
        <v>9694</v>
      </c>
    </row>
    <row r="1472" spans="1:2" x14ac:dyDescent="0.25">
      <c r="A1472" s="57">
        <v>20122316</v>
      </c>
      <c r="B1472" s="58" t="s">
        <v>5598</v>
      </c>
    </row>
    <row r="1473" spans="1:2" x14ac:dyDescent="0.25">
      <c r="A1473" s="57">
        <v>20122317</v>
      </c>
      <c r="B1473" s="58" t="s">
        <v>794</v>
      </c>
    </row>
    <row r="1474" spans="1:2" x14ac:dyDescent="0.25">
      <c r="A1474" s="57">
        <v>20122318</v>
      </c>
      <c r="B1474" s="58" t="s">
        <v>15780</v>
      </c>
    </row>
    <row r="1475" spans="1:2" x14ac:dyDescent="0.25">
      <c r="A1475" s="57">
        <v>20122319</v>
      </c>
      <c r="B1475" s="58" t="s">
        <v>15886</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10203</v>
      </c>
    </row>
    <row r="1480" spans="1:2" x14ac:dyDescent="0.25">
      <c r="A1480" s="57">
        <v>20122324</v>
      </c>
      <c r="B1480" s="58" t="s">
        <v>15326</v>
      </c>
    </row>
    <row r="1481" spans="1:2" x14ac:dyDescent="0.25">
      <c r="A1481" s="57">
        <v>20122325</v>
      </c>
      <c r="B1481" s="58" t="s">
        <v>14150</v>
      </c>
    </row>
    <row r="1482" spans="1:2" x14ac:dyDescent="0.25">
      <c r="A1482" s="57">
        <v>20122326</v>
      </c>
      <c r="B1482" s="58" t="s">
        <v>17636</v>
      </c>
    </row>
    <row r="1483" spans="1:2" x14ac:dyDescent="0.25">
      <c r="A1483" s="57">
        <v>20122327</v>
      </c>
      <c r="B1483" s="58" t="s">
        <v>17770</v>
      </c>
    </row>
    <row r="1484" spans="1:2" x14ac:dyDescent="0.25">
      <c r="A1484" s="57">
        <v>20122328</v>
      </c>
      <c r="B1484" s="58" t="s">
        <v>8691</v>
      </c>
    </row>
    <row r="1485" spans="1:2" x14ac:dyDescent="0.25">
      <c r="A1485" s="57">
        <v>20122329</v>
      </c>
      <c r="B1485" s="58" t="s">
        <v>13922</v>
      </c>
    </row>
    <row r="1486" spans="1:2" x14ac:dyDescent="0.25">
      <c r="A1486" s="57">
        <v>20122330</v>
      </c>
      <c r="B1486" s="58" t="s">
        <v>17214</v>
      </c>
    </row>
    <row r="1487" spans="1:2" x14ac:dyDescent="0.25">
      <c r="A1487" s="57">
        <v>20122331</v>
      </c>
      <c r="B1487" s="58" t="s">
        <v>15144</v>
      </c>
    </row>
    <row r="1488" spans="1:2" x14ac:dyDescent="0.25">
      <c r="A1488" s="57">
        <v>20122332</v>
      </c>
      <c r="B1488" s="58" t="s">
        <v>11092</v>
      </c>
    </row>
    <row r="1489" spans="1:2" x14ac:dyDescent="0.25">
      <c r="A1489" s="57">
        <v>20122333</v>
      </c>
      <c r="B1489" s="58" t="s">
        <v>16466</v>
      </c>
    </row>
    <row r="1490" spans="1:2" x14ac:dyDescent="0.25">
      <c r="A1490" s="57">
        <v>20122334</v>
      </c>
      <c r="B1490" s="58" t="s">
        <v>2356</v>
      </c>
    </row>
    <row r="1491" spans="1:2" x14ac:dyDescent="0.25">
      <c r="A1491" s="57">
        <v>20122335</v>
      </c>
      <c r="B1491" s="58" t="s">
        <v>5059</v>
      </c>
    </row>
    <row r="1492" spans="1:2" x14ac:dyDescent="0.25">
      <c r="A1492" s="57">
        <v>20122336</v>
      </c>
      <c r="B1492" s="58" t="s">
        <v>6986</v>
      </c>
    </row>
    <row r="1493" spans="1:2" x14ac:dyDescent="0.25">
      <c r="A1493" s="57">
        <v>20122338</v>
      </c>
      <c r="B1493" s="58" t="s">
        <v>2432</v>
      </c>
    </row>
    <row r="1494" spans="1:2" x14ac:dyDescent="0.25">
      <c r="A1494" s="57">
        <v>20122339</v>
      </c>
      <c r="B1494" s="58" t="s">
        <v>6913</v>
      </c>
    </row>
    <row r="1495" spans="1:2" x14ac:dyDescent="0.25">
      <c r="A1495" s="57">
        <v>20122340</v>
      </c>
      <c r="B1495" s="58" t="s">
        <v>15993</v>
      </c>
    </row>
    <row r="1496" spans="1:2" x14ac:dyDescent="0.25">
      <c r="A1496" s="57">
        <v>20122341</v>
      </c>
      <c r="B1496" s="58" t="s">
        <v>17339</v>
      </c>
    </row>
    <row r="1497" spans="1:2" x14ac:dyDescent="0.25">
      <c r="A1497" s="57">
        <v>20122342</v>
      </c>
      <c r="B1497" s="58" t="s">
        <v>9029</v>
      </c>
    </row>
    <row r="1498" spans="1:2" x14ac:dyDescent="0.25">
      <c r="A1498" s="57">
        <v>20122343</v>
      </c>
      <c r="B1498" s="58" t="s">
        <v>12257</v>
      </c>
    </row>
    <row r="1499" spans="1:2" x14ac:dyDescent="0.25">
      <c r="A1499" s="57">
        <v>20122344</v>
      </c>
      <c r="B1499" s="58" t="s">
        <v>5601</v>
      </c>
    </row>
    <row r="1500" spans="1:2" x14ac:dyDescent="0.25">
      <c r="A1500" s="57">
        <v>20122345</v>
      </c>
      <c r="B1500" s="58" t="s">
        <v>15574</v>
      </c>
    </row>
    <row r="1501" spans="1:2" x14ac:dyDescent="0.25">
      <c r="A1501" s="57">
        <v>20122346</v>
      </c>
      <c r="B1501" s="58" t="s">
        <v>11861</v>
      </c>
    </row>
    <row r="1502" spans="1:2" x14ac:dyDescent="0.25">
      <c r="A1502" s="57">
        <v>20122347</v>
      </c>
      <c r="B1502" s="58" t="s">
        <v>4722</v>
      </c>
    </row>
    <row r="1503" spans="1:2" x14ac:dyDescent="0.25">
      <c r="A1503" s="57">
        <v>20122348</v>
      </c>
      <c r="B1503" s="58" t="s">
        <v>1759</v>
      </c>
    </row>
    <row r="1504" spans="1:2" x14ac:dyDescent="0.25">
      <c r="A1504" s="57">
        <v>20122349</v>
      </c>
      <c r="B1504" s="58" t="s">
        <v>7247</v>
      </c>
    </row>
    <row r="1505" spans="1:2" x14ac:dyDescent="0.25">
      <c r="A1505" s="57">
        <v>20122350</v>
      </c>
      <c r="B1505" s="58" t="s">
        <v>4316</v>
      </c>
    </row>
    <row r="1506" spans="1:2" x14ac:dyDescent="0.25">
      <c r="A1506" s="57">
        <v>20122351</v>
      </c>
      <c r="B1506" s="58" t="s">
        <v>17332</v>
      </c>
    </row>
    <row r="1507" spans="1:2" x14ac:dyDescent="0.25">
      <c r="A1507" s="57">
        <v>20122352</v>
      </c>
      <c r="B1507" s="58" t="s">
        <v>7777</v>
      </c>
    </row>
    <row r="1508" spans="1:2" x14ac:dyDescent="0.25">
      <c r="A1508" s="57">
        <v>20122353</v>
      </c>
      <c r="B1508" s="58" t="s">
        <v>4394</v>
      </c>
    </row>
    <row r="1509" spans="1:2" x14ac:dyDescent="0.25">
      <c r="A1509" s="57">
        <v>20122354</v>
      </c>
      <c r="B1509" s="58" t="s">
        <v>10543</v>
      </c>
    </row>
    <row r="1510" spans="1:2" x14ac:dyDescent="0.25">
      <c r="A1510" s="57">
        <v>20122356</v>
      </c>
      <c r="B1510" s="58" t="s">
        <v>9768</v>
      </c>
    </row>
    <row r="1511" spans="1:2" x14ac:dyDescent="0.25">
      <c r="A1511" s="57">
        <v>20122357</v>
      </c>
      <c r="B1511" s="58" t="s">
        <v>6044</v>
      </c>
    </row>
    <row r="1512" spans="1:2" x14ac:dyDescent="0.25">
      <c r="A1512" s="57">
        <v>20122401</v>
      </c>
      <c r="B1512" s="58" t="s">
        <v>13826</v>
      </c>
    </row>
    <row r="1513" spans="1:2" x14ac:dyDescent="0.25">
      <c r="A1513" s="57">
        <v>20122402</v>
      </c>
      <c r="B1513" s="58" t="s">
        <v>1291</v>
      </c>
    </row>
    <row r="1514" spans="1:2" x14ac:dyDescent="0.25">
      <c r="A1514" s="57">
        <v>20122403</v>
      </c>
      <c r="B1514" s="58" t="s">
        <v>18430</v>
      </c>
    </row>
    <row r="1515" spans="1:2" x14ac:dyDescent="0.25">
      <c r="A1515" s="57">
        <v>20122404</v>
      </c>
      <c r="B1515" s="58" t="s">
        <v>12396</v>
      </c>
    </row>
    <row r="1516" spans="1:2" x14ac:dyDescent="0.25">
      <c r="A1516" s="57">
        <v>20122405</v>
      </c>
      <c r="B1516" s="58" t="s">
        <v>563</v>
      </c>
    </row>
    <row r="1517" spans="1:2" x14ac:dyDescent="0.25">
      <c r="A1517" s="57">
        <v>20122406</v>
      </c>
      <c r="B1517" s="58" t="s">
        <v>8810</v>
      </c>
    </row>
    <row r="1518" spans="1:2" x14ac:dyDescent="0.25">
      <c r="A1518" s="57">
        <v>20122407</v>
      </c>
      <c r="B1518" s="58" t="s">
        <v>10877</v>
      </c>
    </row>
    <row r="1519" spans="1:2" x14ac:dyDescent="0.25">
      <c r="A1519" s="57">
        <v>20122408</v>
      </c>
      <c r="B1519" s="58" t="s">
        <v>15210</v>
      </c>
    </row>
    <row r="1520" spans="1:2" x14ac:dyDescent="0.25">
      <c r="A1520" s="57">
        <v>20122409</v>
      </c>
      <c r="B1520" s="58" t="s">
        <v>5502</v>
      </c>
    </row>
    <row r="1521" spans="1:2" x14ac:dyDescent="0.25">
      <c r="A1521" s="57">
        <v>20122410</v>
      </c>
      <c r="B1521" s="58" t="s">
        <v>6593</v>
      </c>
    </row>
    <row r="1522" spans="1:2" x14ac:dyDescent="0.25">
      <c r="A1522" s="57">
        <v>20122501</v>
      </c>
      <c r="B1522" s="58" t="s">
        <v>7436</v>
      </c>
    </row>
    <row r="1523" spans="1:2" x14ac:dyDescent="0.25">
      <c r="A1523" s="57">
        <v>20122502</v>
      </c>
      <c r="B1523" s="58" t="s">
        <v>6137</v>
      </c>
    </row>
    <row r="1524" spans="1:2" x14ac:dyDescent="0.25">
      <c r="A1524" s="57">
        <v>20122503</v>
      </c>
      <c r="B1524" s="58" t="s">
        <v>3914</v>
      </c>
    </row>
    <row r="1525" spans="1:2" x14ac:dyDescent="0.25">
      <c r="A1525" s="57">
        <v>20122504</v>
      </c>
      <c r="B1525" s="58" t="s">
        <v>7184</v>
      </c>
    </row>
    <row r="1526" spans="1:2" x14ac:dyDescent="0.25">
      <c r="A1526" s="57">
        <v>20122505</v>
      </c>
      <c r="B1526" s="58" t="s">
        <v>10455</v>
      </c>
    </row>
    <row r="1527" spans="1:2" x14ac:dyDescent="0.25">
      <c r="A1527" s="57">
        <v>20122506</v>
      </c>
      <c r="B1527" s="58" t="s">
        <v>4067</v>
      </c>
    </row>
    <row r="1528" spans="1:2" x14ac:dyDescent="0.25">
      <c r="A1528" s="57">
        <v>20122507</v>
      </c>
      <c r="B1528" s="58" t="s">
        <v>14171</v>
      </c>
    </row>
    <row r="1529" spans="1:2" x14ac:dyDescent="0.25">
      <c r="A1529" s="57">
        <v>20122508</v>
      </c>
      <c r="B1529" s="58" t="s">
        <v>6197</v>
      </c>
    </row>
    <row r="1530" spans="1:2" x14ac:dyDescent="0.25">
      <c r="A1530" s="57">
        <v>20122509</v>
      </c>
      <c r="B1530" s="58" t="s">
        <v>6915</v>
      </c>
    </row>
    <row r="1531" spans="1:2" x14ac:dyDescent="0.25">
      <c r="A1531" s="57">
        <v>20122510</v>
      </c>
      <c r="B1531" s="58" t="s">
        <v>14761</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6323</v>
      </c>
    </row>
    <row r="1540" spans="1:2" x14ac:dyDescent="0.25">
      <c r="A1540" s="57">
        <v>20122604</v>
      </c>
      <c r="B1540" s="58" t="s">
        <v>1673</v>
      </c>
    </row>
    <row r="1541" spans="1:2" x14ac:dyDescent="0.25">
      <c r="A1541" s="57">
        <v>20122605</v>
      </c>
      <c r="B1541" s="58" t="s">
        <v>14742</v>
      </c>
    </row>
    <row r="1542" spans="1:2" x14ac:dyDescent="0.25">
      <c r="A1542" s="57">
        <v>20122606</v>
      </c>
      <c r="B1542" s="58" t="s">
        <v>18300</v>
      </c>
    </row>
    <row r="1543" spans="1:2" x14ac:dyDescent="0.25">
      <c r="A1543" s="57">
        <v>20122607</v>
      </c>
      <c r="B1543" s="58" t="s">
        <v>535</v>
      </c>
    </row>
    <row r="1544" spans="1:2" x14ac:dyDescent="0.25">
      <c r="A1544" s="57">
        <v>20122608</v>
      </c>
      <c r="B1544" s="58" t="s">
        <v>5271</v>
      </c>
    </row>
    <row r="1545" spans="1:2" x14ac:dyDescent="0.25">
      <c r="A1545" s="57">
        <v>20122609</v>
      </c>
      <c r="B1545" s="58" t="s">
        <v>2039</v>
      </c>
    </row>
    <row r="1546" spans="1:2" x14ac:dyDescent="0.25">
      <c r="A1546" s="57">
        <v>20122610</v>
      </c>
      <c r="B1546" s="58" t="s">
        <v>10148</v>
      </c>
    </row>
    <row r="1547" spans="1:2" x14ac:dyDescent="0.25">
      <c r="A1547" s="57">
        <v>20122611</v>
      </c>
      <c r="B1547" s="58" t="s">
        <v>8341</v>
      </c>
    </row>
    <row r="1548" spans="1:2" x14ac:dyDescent="0.25">
      <c r="A1548" s="57">
        <v>20122612</v>
      </c>
      <c r="B1548" s="58" t="s">
        <v>1710</v>
      </c>
    </row>
    <row r="1549" spans="1:2" x14ac:dyDescent="0.25">
      <c r="A1549" s="57">
        <v>20122613</v>
      </c>
      <c r="B1549" s="58" t="s">
        <v>3896</v>
      </c>
    </row>
    <row r="1550" spans="1:2" x14ac:dyDescent="0.25">
      <c r="A1550" s="57">
        <v>20122614</v>
      </c>
      <c r="B1550" s="58" t="s">
        <v>8630</v>
      </c>
    </row>
    <row r="1551" spans="1:2" x14ac:dyDescent="0.25">
      <c r="A1551" s="57">
        <v>20122615</v>
      </c>
      <c r="B1551" s="58" t="s">
        <v>18475</v>
      </c>
    </row>
    <row r="1552" spans="1:2" x14ac:dyDescent="0.25">
      <c r="A1552" s="57">
        <v>20122616</v>
      </c>
      <c r="B1552" s="58" t="s">
        <v>11182</v>
      </c>
    </row>
    <row r="1553" spans="1:2" x14ac:dyDescent="0.25">
      <c r="A1553" s="57">
        <v>20122617</v>
      </c>
      <c r="B1553" s="58" t="s">
        <v>5472</v>
      </c>
    </row>
    <row r="1554" spans="1:2" x14ac:dyDescent="0.25">
      <c r="A1554" s="57">
        <v>20122618</v>
      </c>
      <c r="B1554" s="58" t="s">
        <v>12030</v>
      </c>
    </row>
    <row r="1555" spans="1:2" x14ac:dyDescent="0.25">
      <c r="A1555" s="57">
        <v>20122619</v>
      </c>
      <c r="B1555" s="58" t="s">
        <v>16807</v>
      </c>
    </row>
    <row r="1556" spans="1:2" x14ac:dyDescent="0.25">
      <c r="A1556" s="57">
        <v>20122620</v>
      </c>
      <c r="B1556" s="58" t="s">
        <v>12405</v>
      </c>
    </row>
    <row r="1557" spans="1:2" x14ac:dyDescent="0.25">
      <c r="A1557" s="57">
        <v>20122621</v>
      </c>
      <c r="B1557" s="58" t="s">
        <v>13858</v>
      </c>
    </row>
    <row r="1558" spans="1:2" x14ac:dyDescent="0.25">
      <c r="A1558" s="57">
        <v>20122622</v>
      </c>
      <c r="B1558" s="58" t="s">
        <v>15466</v>
      </c>
    </row>
    <row r="1559" spans="1:2" x14ac:dyDescent="0.25">
      <c r="A1559" s="57">
        <v>20122623</v>
      </c>
      <c r="B1559" s="58" t="s">
        <v>16553</v>
      </c>
    </row>
    <row r="1560" spans="1:2" x14ac:dyDescent="0.25">
      <c r="A1560" s="57">
        <v>20122701</v>
      </c>
      <c r="B1560" s="58" t="s">
        <v>6896</v>
      </c>
    </row>
    <row r="1561" spans="1:2" x14ac:dyDescent="0.25">
      <c r="A1561" s="57">
        <v>20122702</v>
      </c>
      <c r="B1561" s="58" t="s">
        <v>15981</v>
      </c>
    </row>
    <row r="1562" spans="1:2" x14ac:dyDescent="0.25">
      <c r="A1562" s="57">
        <v>20122703</v>
      </c>
      <c r="B1562" s="58" t="s">
        <v>1102</v>
      </c>
    </row>
    <row r="1563" spans="1:2" x14ac:dyDescent="0.25">
      <c r="A1563" s="57">
        <v>20122704</v>
      </c>
      <c r="B1563" s="58" t="s">
        <v>15194</v>
      </c>
    </row>
    <row r="1564" spans="1:2" x14ac:dyDescent="0.25">
      <c r="A1564" s="57">
        <v>20122705</v>
      </c>
      <c r="B1564" s="58" t="s">
        <v>17262</v>
      </c>
    </row>
    <row r="1565" spans="1:2" x14ac:dyDescent="0.25">
      <c r="A1565" s="57">
        <v>20122706</v>
      </c>
      <c r="B1565" s="58" t="s">
        <v>10357</v>
      </c>
    </row>
    <row r="1566" spans="1:2" x14ac:dyDescent="0.25">
      <c r="A1566" s="57">
        <v>20122707</v>
      </c>
      <c r="B1566" s="58" t="s">
        <v>1315</v>
      </c>
    </row>
    <row r="1567" spans="1:2" x14ac:dyDescent="0.25">
      <c r="A1567" s="57">
        <v>20122708</v>
      </c>
      <c r="B1567" s="58" t="s">
        <v>13199</v>
      </c>
    </row>
    <row r="1568" spans="1:2" x14ac:dyDescent="0.25">
      <c r="A1568" s="57">
        <v>20122709</v>
      </c>
      <c r="B1568" s="58" t="s">
        <v>10332</v>
      </c>
    </row>
    <row r="1569" spans="1:2" x14ac:dyDescent="0.25">
      <c r="A1569" s="57">
        <v>20122801</v>
      </c>
      <c r="B1569" s="58" t="s">
        <v>11205</v>
      </c>
    </row>
    <row r="1570" spans="1:2" x14ac:dyDescent="0.25">
      <c r="A1570" s="57">
        <v>20122802</v>
      </c>
      <c r="B1570" s="58" t="s">
        <v>17191</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9749</v>
      </c>
    </row>
    <row r="1577" spans="1:2" x14ac:dyDescent="0.25">
      <c r="A1577" s="57">
        <v>20122810</v>
      </c>
      <c r="B1577" s="58" t="s">
        <v>727</v>
      </c>
    </row>
    <row r="1578" spans="1:2" x14ac:dyDescent="0.25">
      <c r="A1578" s="57">
        <v>20122811</v>
      </c>
      <c r="B1578" s="58" t="s">
        <v>8107</v>
      </c>
    </row>
    <row r="1579" spans="1:2" x14ac:dyDescent="0.25">
      <c r="A1579" s="57">
        <v>20122812</v>
      </c>
      <c r="B1579" s="58" t="s">
        <v>11470</v>
      </c>
    </row>
    <row r="1580" spans="1:2" x14ac:dyDescent="0.25">
      <c r="A1580" s="57">
        <v>20122813</v>
      </c>
      <c r="B1580" s="58" t="s">
        <v>5985</v>
      </c>
    </row>
    <row r="1581" spans="1:2" x14ac:dyDescent="0.25">
      <c r="A1581" s="57">
        <v>20122814</v>
      </c>
      <c r="B1581" s="58" t="s">
        <v>11063</v>
      </c>
    </row>
    <row r="1582" spans="1:2" x14ac:dyDescent="0.25">
      <c r="A1582" s="57">
        <v>20122815</v>
      </c>
      <c r="B1582" s="58" t="s">
        <v>16577</v>
      </c>
    </row>
    <row r="1583" spans="1:2" x14ac:dyDescent="0.25">
      <c r="A1583" s="57">
        <v>20122816</v>
      </c>
      <c r="B1583" s="58" t="s">
        <v>15863</v>
      </c>
    </row>
    <row r="1584" spans="1:2" x14ac:dyDescent="0.25">
      <c r="A1584" s="57">
        <v>20122817</v>
      </c>
      <c r="B1584" s="58" t="s">
        <v>9193</v>
      </c>
    </row>
    <row r="1585" spans="1:2" x14ac:dyDescent="0.25">
      <c r="A1585" s="57">
        <v>20122818</v>
      </c>
      <c r="B1585" s="58" t="s">
        <v>4299</v>
      </c>
    </row>
    <row r="1586" spans="1:2" x14ac:dyDescent="0.25">
      <c r="A1586" s="57">
        <v>20122819</v>
      </c>
      <c r="B1586" s="58" t="s">
        <v>1403</v>
      </c>
    </row>
    <row r="1587" spans="1:2" x14ac:dyDescent="0.25">
      <c r="A1587" s="57">
        <v>20122820</v>
      </c>
      <c r="B1587" s="58" t="s">
        <v>16953</v>
      </c>
    </row>
    <row r="1588" spans="1:2" x14ac:dyDescent="0.25">
      <c r="A1588" s="57">
        <v>20122821</v>
      </c>
      <c r="B1588" s="58" t="s">
        <v>10486</v>
      </c>
    </row>
    <row r="1589" spans="1:2" x14ac:dyDescent="0.25">
      <c r="A1589" s="57">
        <v>20122822</v>
      </c>
      <c r="B1589" s="58" t="s">
        <v>3532</v>
      </c>
    </row>
    <row r="1590" spans="1:2" x14ac:dyDescent="0.25">
      <c r="A1590" s="57">
        <v>20122823</v>
      </c>
      <c r="B1590" s="58" t="s">
        <v>16943</v>
      </c>
    </row>
    <row r="1591" spans="1:2" x14ac:dyDescent="0.25">
      <c r="A1591" s="57">
        <v>20122824</v>
      </c>
      <c r="B1591" s="58" t="s">
        <v>4020</v>
      </c>
    </row>
    <row r="1592" spans="1:2" x14ac:dyDescent="0.25">
      <c r="A1592" s="57">
        <v>20122825</v>
      </c>
      <c r="B1592" s="58" t="s">
        <v>15739</v>
      </c>
    </row>
    <row r="1593" spans="1:2" x14ac:dyDescent="0.25">
      <c r="A1593" s="57">
        <v>20122826</v>
      </c>
      <c r="B1593" s="58" t="s">
        <v>2795</v>
      </c>
    </row>
    <row r="1594" spans="1:2" x14ac:dyDescent="0.25">
      <c r="A1594" s="57">
        <v>20122827</v>
      </c>
      <c r="B1594" s="58" t="s">
        <v>18120</v>
      </c>
    </row>
    <row r="1595" spans="1:2" x14ac:dyDescent="0.25">
      <c r="A1595" s="57">
        <v>20122828</v>
      </c>
      <c r="B1595" s="58" t="s">
        <v>15414</v>
      </c>
    </row>
    <row r="1596" spans="1:2" x14ac:dyDescent="0.25">
      <c r="A1596" s="57">
        <v>20122829</v>
      </c>
      <c r="B1596" s="58" t="s">
        <v>5865</v>
      </c>
    </row>
    <row r="1597" spans="1:2" x14ac:dyDescent="0.25">
      <c r="A1597" s="57">
        <v>20122830</v>
      </c>
      <c r="B1597" s="58" t="s">
        <v>8495</v>
      </c>
    </row>
    <row r="1598" spans="1:2" x14ac:dyDescent="0.25">
      <c r="A1598" s="57">
        <v>20122831</v>
      </c>
      <c r="B1598" s="58" t="s">
        <v>17127</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12782</v>
      </c>
    </row>
    <row r="1605" spans="1:2" x14ac:dyDescent="0.25">
      <c r="A1605" s="57">
        <v>20122838</v>
      </c>
      <c r="B1605" s="58" t="s">
        <v>16930</v>
      </c>
    </row>
    <row r="1606" spans="1:2" x14ac:dyDescent="0.25">
      <c r="A1606" s="57">
        <v>20122839</v>
      </c>
      <c r="B1606" s="58" t="s">
        <v>15536</v>
      </c>
    </row>
    <row r="1607" spans="1:2" x14ac:dyDescent="0.25">
      <c r="A1607" s="57">
        <v>20122840</v>
      </c>
      <c r="B1607" s="58" t="s">
        <v>2738</v>
      </c>
    </row>
    <row r="1608" spans="1:2" x14ac:dyDescent="0.25">
      <c r="A1608" s="57">
        <v>20122841</v>
      </c>
      <c r="B1608" s="58" t="s">
        <v>3569</v>
      </c>
    </row>
    <row r="1609" spans="1:2" x14ac:dyDescent="0.25">
      <c r="A1609" s="57">
        <v>20122842</v>
      </c>
      <c r="B1609" s="58" t="s">
        <v>11832</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13793</v>
      </c>
    </row>
    <row r="1618" spans="1:2" x14ac:dyDescent="0.25">
      <c r="A1618" s="57">
        <v>20131002</v>
      </c>
      <c r="B1618" s="58" t="s">
        <v>18713</v>
      </c>
    </row>
    <row r="1619" spans="1:2" x14ac:dyDescent="0.25">
      <c r="A1619" s="57">
        <v>20131003</v>
      </c>
      <c r="B1619" s="58" t="s">
        <v>17751</v>
      </c>
    </row>
    <row r="1620" spans="1:2" x14ac:dyDescent="0.25">
      <c r="A1620" s="57">
        <v>20131004</v>
      </c>
      <c r="B1620" s="58" t="s">
        <v>11539</v>
      </c>
    </row>
    <row r="1621" spans="1:2" x14ac:dyDescent="0.25">
      <c r="A1621" s="57">
        <v>20131005</v>
      </c>
      <c r="B1621" s="58" t="s">
        <v>550</v>
      </c>
    </row>
    <row r="1622" spans="1:2" x14ac:dyDescent="0.25">
      <c r="A1622" s="57">
        <v>20131006</v>
      </c>
      <c r="B1622" s="58" t="s">
        <v>17015</v>
      </c>
    </row>
    <row r="1623" spans="1:2" x14ac:dyDescent="0.25">
      <c r="A1623" s="57">
        <v>20131007</v>
      </c>
      <c r="B1623" s="58" t="s">
        <v>8688</v>
      </c>
    </row>
    <row r="1624" spans="1:2" x14ac:dyDescent="0.25">
      <c r="A1624" s="57">
        <v>20131008</v>
      </c>
      <c r="B1624" s="58" t="s">
        <v>7963</v>
      </c>
    </row>
    <row r="1625" spans="1:2" x14ac:dyDescent="0.25">
      <c r="A1625" s="57">
        <v>20131009</v>
      </c>
      <c r="B1625" s="58" t="s">
        <v>3188</v>
      </c>
    </row>
    <row r="1626" spans="1:2" x14ac:dyDescent="0.25">
      <c r="A1626" s="57">
        <v>20131010</v>
      </c>
      <c r="B1626" s="58" t="s">
        <v>11630</v>
      </c>
    </row>
    <row r="1627" spans="1:2" x14ac:dyDescent="0.25">
      <c r="A1627" s="57">
        <v>20131101</v>
      </c>
      <c r="B1627" s="58" t="s">
        <v>980</v>
      </c>
    </row>
    <row r="1628" spans="1:2" x14ac:dyDescent="0.25">
      <c r="A1628" s="57">
        <v>20131102</v>
      </c>
      <c r="B1628" s="58" t="s">
        <v>3680</v>
      </c>
    </row>
    <row r="1629" spans="1:2" x14ac:dyDescent="0.25">
      <c r="A1629" s="57">
        <v>20131103</v>
      </c>
      <c r="B1629" s="58" t="s">
        <v>16410</v>
      </c>
    </row>
    <row r="1630" spans="1:2" x14ac:dyDescent="0.25">
      <c r="A1630" s="57">
        <v>20131104</v>
      </c>
      <c r="B1630" s="58" t="s">
        <v>1519</v>
      </c>
    </row>
    <row r="1631" spans="1:2" x14ac:dyDescent="0.25">
      <c r="A1631" s="57">
        <v>20131105</v>
      </c>
      <c r="B1631" s="58" t="s">
        <v>15163</v>
      </c>
    </row>
    <row r="1632" spans="1:2" x14ac:dyDescent="0.25">
      <c r="A1632" s="57">
        <v>20131106</v>
      </c>
      <c r="B1632" s="58" t="s">
        <v>7005</v>
      </c>
    </row>
    <row r="1633" spans="1:2" x14ac:dyDescent="0.25">
      <c r="A1633" s="57">
        <v>20131201</v>
      </c>
      <c r="B1633" s="58" t="s">
        <v>3491</v>
      </c>
    </row>
    <row r="1634" spans="1:2" x14ac:dyDescent="0.25">
      <c r="A1634" s="57">
        <v>20131202</v>
      </c>
      <c r="B1634" s="58" t="s">
        <v>3834</v>
      </c>
    </row>
    <row r="1635" spans="1:2" x14ac:dyDescent="0.25">
      <c r="A1635" s="57">
        <v>20131301</v>
      </c>
      <c r="B1635" s="58" t="s">
        <v>13038</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18278</v>
      </c>
    </row>
    <row r="1643" spans="1:2" x14ac:dyDescent="0.25">
      <c r="A1643" s="57">
        <v>20141001</v>
      </c>
      <c r="B1643" s="58" t="s">
        <v>6819</v>
      </c>
    </row>
    <row r="1644" spans="1:2" x14ac:dyDescent="0.25">
      <c r="A1644" s="57">
        <v>20141002</v>
      </c>
      <c r="B1644" s="58" t="s">
        <v>4552</v>
      </c>
    </row>
    <row r="1645" spans="1:2" x14ac:dyDescent="0.25">
      <c r="A1645" s="57">
        <v>20141003</v>
      </c>
      <c r="B1645" s="58" t="s">
        <v>11755</v>
      </c>
    </row>
    <row r="1646" spans="1:2" x14ac:dyDescent="0.25">
      <c r="A1646" s="57">
        <v>20141004</v>
      </c>
      <c r="B1646" s="58" t="s">
        <v>5655</v>
      </c>
    </row>
    <row r="1647" spans="1:2" x14ac:dyDescent="0.25">
      <c r="A1647" s="57">
        <v>20141005</v>
      </c>
      <c r="B1647" s="58" t="s">
        <v>7499</v>
      </c>
    </row>
    <row r="1648" spans="1:2" x14ac:dyDescent="0.25">
      <c r="A1648" s="57">
        <v>20141006</v>
      </c>
      <c r="B1648" s="58" t="s">
        <v>10623</v>
      </c>
    </row>
    <row r="1649" spans="1:2" x14ac:dyDescent="0.25">
      <c r="A1649" s="57">
        <v>20141007</v>
      </c>
      <c r="B1649" s="58" t="s">
        <v>6220</v>
      </c>
    </row>
    <row r="1650" spans="1:2" x14ac:dyDescent="0.25">
      <c r="A1650" s="57">
        <v>20141008</v>
      </c>
      <c r="B1650" s="58" t="s">
        <v>11239</v>
      </c>
    </row>
    <row r="1651" spans="1:2" x14ac:dyDescent="0.25">
      <c r="A1651" s="57">
        <v>20141011</v>
      </c>
      <c r="B1651" s="58" t="s">
        <v>10433</v>
      </c>
    </row>
    <row r="1652" spans="1:2" x14ac:dyDescent="0.25">
      <c r="A1652" s="57">
        <v>20141012</v>
      </c>
      <c r="B1652" s="58" t="s">
        <v>12402</v>
      </c>
    </row>
    <row r="1653" spans="1:2" x14ac:dyDescent="0.25">
      <c r="A1653" s="57">
        <v>20141013</v>
      </c>
      <c r="B1653" s="58" t="s">
        <v>14875</v>
      </c>
    </row>
    <row r="1654" spans="1:2" x14ac:dyDescent="0.25">
      <c r="A1654" s="57">
        <v>20141014</v>
      </c>
      <c r="B1654" s="58" t="s">
        <v>2910</v>
      </c>
    </row>
    <row r="1655" spans="1:2" x14ac:dyDescent="0.25">
      <c r="A1655" s="57">
        <v>20141015</v>
      </c>
      <c r="B1655" s="58" t="s">
        <v>6417</v>
      </c>
    </row>
    <row r="1656" spans="1:2" x14ac:dyDescent="0.25">
      <c r="A1656" s="57">
        <v>20141101</v>
      </c>
      <c r="B1656" s="58" t="s">
        <v>12851</v>
      </c>
    </row>
    <row r="1657" spans="1:2" x14ac:dyDescent="0.25">
      <c r="A1657" s="57">
        <v>20141201</v>
      </c>
      <c r="B1657" s="58" t="s">
        <v>18795</v>
      </c>
    </row>
    <row r="1658" spans="1:2" x14ac:dyDescent="0.25">
      <c r="A1658" s="57">
        <v>20141301</v>
      </c>
      <c r="B1658" s="58" t="s">
        <v>189</v>
      </c>
    </row>
    <row r="1659" spans="1:2" x14ac:dyDescent="0.25">
      <c r="A1659" s="57">
        <v>20141401</v>
      </c>
      <c r="B1659" s="58" t="s">
        <v>14098</v>
      </c>
    </row>
    <row r="1660" spans="1:2" x14ac:dyDescent="0.25">
      <c r="A1660" s="57">
        <v>20141501</v>
      </c>
      <c r="B1660" s="58" t="s">
        <v>18620</v>
      </c>
    </row>
    <row r="1661" spans="1:2" x14ac:dyDescent="0.25">
      <c r="A1661" s="57">
        <v>20141601</v>
      </c>
      <c r="B1661" s="58" t="s">
        <v>10353</v>
      </c>
    </row>
    <row r="1662" spans="1:2" x14ac:dyDescent="0.25">
      <c r="A1662" s="57">
        <v>20141701</v>
      </c>
      <c r="B1662" s="58" t="s">
        <v>15755</v>
      </c>
    </row>
    <row r="1663" spans="1:2" x14ac:dyDescent="0.25">
      <c r="A1663" s="57">
        <v>20141702</v>
      </c>
      <c r="B1663" s="58" t="s">
        <v>10773</v>
      </c>
    </row>
    <row r="1664" spans="1:2" x14ac:dyDescent="0.25">
      <c r="A1664" s="57">
        <v>20141703</v>
      </c>
      <c r="B1664" s="58" t="s">
        <v>15648</v>
      </c>
    </row>
    <row r="1665" spans="1:2" x14ac:dyDescent="0.25">
      <c r="A1665" s="57">
        <v>20141704</v>
      </c>
      <c r="B1665" s="58" t="s">
        <v>13655</v>
      </c>
    </row>
    <row r="1666" spans="1:2" x14ac:dyDescent="0.25">
      <c r="A1666" s="57">
        <v>20141705</v>
      </c>
      <c r="B1666" s="58" t="s">
        <v>15379</v>
      </c>
    </row>
    <row r="1667" spans="1:2" x14ac:dyDescent="0.25">
      <c r="A1667" s="57">
        <v>20141801</v>
      </c>
      <c r="B1667" s="58" t="s">
        <v>8991</v>
      </c>
    </row>
    <row r="1668" spans="1:2" x14ac:dyDescent="0.25">
      <c r="A1668" s="57">
        <v>20141901</v>
      </c>
      <c r="B1668" s="58" t="s">
        <v>8210</v>
      </c>
    </row>
    <row r="1669" spans="1:2" x14ac:dyDescent="0.25">
      <c r="A1669" s="57">
        <v>20142001</v>
      </c>
      <c r="B1669" s="58" t="s">
        <v>5635</v>
      </c>
    </row>
    <row r="1670" spans="1:2" x14ac:dyDescent="0.25">
      <c r="A1670" s="57">
        <v>20142101</v>
      </c>
      <c r="B1670" s="58" t="s">
        <v>16544</v>
      </c>
    </row>
    <row r="1671" spans="1:2" x14ac:dyDescent="0.25">
      <c r="A1671" s="57">
        <v>20142201</v>
      </c>
      <c r="B1671" s="58" t="s">
        <v>11137</v>
      </c>
    </row>
    <row r="1672" spans="1:2" x14ac:dyDescent="0.25">
      <c r="A1672" s="57">
        <v>20142301</v>
      </c>
      <c r="B1672" s="58" t="s">
        <v>17619</v>
      </c>
    </row>
    <row r="1673" spans="1:2" x14ac:dyDescent="0.25">
      <c r="A1673" s="57">
        <v>20142401</v>
      </c>
      <c r="B1673" s="58" t="s">
        <v>11959</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17999</v>
      </c>
    </row>
    <row r="1680" spans="1:2" x14ac:dyDescent="0.25">
      <c r="A1680" s="57">
        <v>20142701</v>
      </c>
      <c r="B1680" s="58" t="s">
        <v>14006</v>
      </c>
    </row>
    <row r="1681" spans="1:2" x14ac:dyDescent="0.25">
      <c r="A1681" s="57">
        <v>20142702</v>
      </c>
      <c r="B1681" s="58" t="s">
        <v>10226</v>
      </c>
    </row>
    <row r="1682" spans="1:2" x14ac:dyDescent="0.25">
      <c r="A1682" s="57">
        <v>20142703</v>
      </c>
      <c r="B1682" s="58" t="s">
        <v>3249</v>
      </c>
    </row>
    <row r="1683" spans="1:2" x14ac:dyDescent="0.25">
      <c r="A1683" s="57">
        <v>20142801</v>
      </c>
      <c r="B1683" s="58" t="s">
        <v>8596</v>
      </c>
    </row>
    <row r="1684" spans="1:2" x14ac:dyDescent="0.25">
      <c r="A1684" s="57">
        <v>20142901</v>
      </c>
      <c r="B1684" s="58" t="s">
        <v>10338</v>
      </c>
    </row>
    <row r="1685" spans="1:2" x14ac:dyDescent="0.25">
      <c r="A1685" s="57">
        <v>20143001</v>
      </c>
      <c r="B1685" s="58" t="s">
        <v>10913</v>
      </c>
    </row>
    <row r="1686" spans="1:2" x14ac:dyDescent="0.25">
      <c r="A1686" s="57">
        <v>20143002</v>
      </c>
      <c r="B1686" s="58" t="s">
        <v>11906</v>
      </c>
    </row>
    <row r="1687" spans="1:2" x14ac:dyDescent="0.25">
      <c r="A1687" s="57">
        <v>21101501</v>
      </c>
      <c r="B1687" s="58" t="s">
        <v>12080</v>
      </c>
    </row>
    <row r="1688" spans="1:2" x14ac:dyDescent="0.25">
      <c r="A1688" s="57">
        <v>21101502</v>
      </c>
      <c r="B1688" s="58" t="s">
        <v>15694</v>
      </c>
    </row>
    <row r="1689" spans="1:2" x14ac:dyDescent="0.25">
      <c r="A1689" s="57">
        <v>21101503</v>
      </c>
      <c r="B1689" s="58" t="s">
        <v>11503</v>
      </c>
    </row>
    <row r="1690" spans="1:2" x14ac:dyDescent="0.25">
      <c r="A1690" s="57">
        <v>21101504</v>
      </c>
      <c r="B1690" s="58" t="s">
        <v>13421</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18785</v>
      </c>
    </row>
    <row r="1695" spans="1:2" x14ac:dyDescent="0.25">
      <c r="A1695" s="57">
        <v>21101509</v>
      </c>
      <c r="B1695" s="58" t="s">
        <v>283</v>
      </c>
    </row>
    <row r="1696" spans="1:2" x14ac:dyDescent="0.25">
      <c r="A1696" s="57">
        <v>21101510</v>
      </c>
      <c r="B1696" s="58" t="s">
        <v>13433</v>
      </c>
    </row>
    <row r="1697" spans="1:2" x14ac:dyDescent="0.25">
      <c r="A1697" s="57">
        <v>21101511</v>
      </c>
      <c r="B1697" s="58" t="s">
        <v>10565</v>
      </c>
    </row>
    <row r="1698" spans="1:2" x14ac:dyDescent="0.25">
      <c r="A1698" s="57">
        <v>21101512</v>
      </c>
      <c r="B1698" s="58" t="s">
        <v>9185</v>
      </c>
    </row>
    <row r="1699" spans="1:2" x14ac:dyDescent="0.25">
      <c r="A1699" s="57">
        <v>21101513</v>
      </c>
      <c r="B1699" s="58" t="s">
        <v>10487</v>
      </c>
    </row>
    <row r="1700" spans="1:2" x14ac:dyDescent="0.25">
      <c r="A1700" s="57">
        <v>21101514</v>
      </c>
      <c r="B1700" s="58" t="s">
        <v>7589</v>
      </c>
    </row>
    <row r="1701" spans="1:2" x14ac:dyDescent="0.25">
      <c r="A1701" s="57">
        <v>21101516</v>
      </c>
      <c r="B1701" s="58" t="s">
        <v>15526</v>
      </c>
    </row>
    <row r="1702" spans="1:2" x14ac:dyDescent="0.25">
      <c r="A1702" s="57">
        <v>21101601</v>
      </c>
      <c r="B1702" s="58" t="s">
        <v>4827</v>
      </c>
    </row>
    <row r="1703" spans="1:2" x14ac:dyDescent="0.25">
      <c r="A1703" s="57">
        <v>21101602</v>
      </c>
      <c r="B1703" s="58" t="s">
        <v>10106</v>
      </c>
    </row>
    <row r="1704" spans="1:2" x14ac:dyDescent="0.25">
      <c r="A1704" s="57">
        <v>21101603</v>
      </c>
      <c r="B1704" s="58" t="s">
        <v>17184</v>
      </c>
    </row>
    <row r="1705" spans="1:2" x14ac:dyDescent="0.25">
      <c r="A1705" s="57">
        <v>21101604</v>
      </c>
      <c r="B1705" s="58" t="s">
        <v>1395</v>
      </c>
    </row>
    <row r="1706" spans="1:2" x14ac:dyDescent="0.25">
      <c r="A1706" s="57">
        <v>21101605</v>
      </c>
      <c r="B1706" s="58" t="s">
        <v>10131</v>
      </c>
    </row>
    <row r="1707" spans="1:2" x14ac:dyDescent="0.25">
      <c r="A1707" s="57">
        <v>21101606</v>
      </c>
      <c r="B1707" s="58" t="s">
        <v>8016</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16468</v>
      </c>
    </row>
    <row r="1712" spans="1:2" x14ac:dyDescent="0.25">
      <c r="A1712" s="57">
        <v>21101704</v>
      </c>
      <c r="B1712" s="58" t="s">
        <v>17170</v>
      </c>
    </row>
    <row r="1713" spans="1:2" x14ac:dyDescent="0.25">
      <c r="A1713" s="57">
        <v>21101705</v>
      </c>
      <c r="B1713" s="58" t="s">
        <v>375</v>
      </c>
    </row>
    <row r="1714" spans="1:2" x14ac:dyDescent="0.25">
      <c r="A1714" s="57">
        <v>21101706</v>
      </c>
      <c r="B1714" s="58" t="s">
        <v>10067</v>
      </c>
    </row>
    <row r="1715" spans="1:2" x14ac:dyDescent="0.25">
      <c r="A1715" s="57">
        <v>21101707</v>
      </c>
      <c r="B1715" s="58" t="s">
        <v>6318</v>
      </c>
    </row>
    <row r="1716" spans="1:2" x14ac:dyDescent="0.25">
      <c r="A1716" s="57">
        <v>21101708</v>
      </c>
      <c r="B1716" s="58" t="s">
        <v>9736</v>
      </c>
    </row>
    <row r="1717" spans="1:2" x14ac:dyDescent="0.25">
      <c r="A1717" s="57">
        <v>21101801</v>
      </c>
      <c r="B1717" s="58" t="s">
        <v>18805</v>
      </c>
    </row>
    <row r="1718" spans="1:2" x14ac:dyDescent="0.25">
      <c r="A1718" s="57">
        <v>21101802</v>
      </c>
      <c r="B1718" s="58" t="s">
        <v>6173</v>
      </c>
    </row>
    <row r="1719" spans="1:2" x14ac:dyDescent="0.25">
      <c r="A1719" s="57">
        <v>21101803</v>
      </c>
      <c r="B1719" s="58" t="s">
        <v>5134</v>
      </c>
    </row>
    <row r="1720" spans="1:2" x14ac:dyDescent="0.25">
      <c r="A1720" s="57">
        <v>21101804</v>
      </c>
      <c r="B1720" s="58" t="s">
        <v>9040</v>
      </c>
    </row>
    <row r="1721" spans="1:2" x14ac:dyDescent="0.25">
      <c r="A1721" s="57">
        <v>21101805</v>
      </c>
      <c r="B1721" s="58" t="s">
        <v>16705</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10847</v>
      </c>
    </row>
    <row r="1727" spans="1:2" x14ac:dyDescent="0.25">
      <c r="A1727" s="57">
        <v>21101903</v>
      </c>
      <c r="B1727" s="58" t="s">
        <v>7723</v>
      </c>
    </row>
    <row r="1728" spans="1:2" x14ac:dyDescent="0.25">
      <c r="A1728" s="57">
        <v>21101904</v>
      </c>
      <c r="B1728" s="58" t="s">
        <v>12490</v>
      </c>
    </row>
    <row r="1729" spans="1:2" x14ac:dyDescent="0.25">
      <c r="A1729" s="57">
        <v>21101905</v>
      </c>
      <c r="B1729" s="58" t="s">
        <v>15889</v>
      </c>
    </row>
    <row r="1730" spans="1:2" x14ac:dyDescent="0.25">
      <c r="A1730" s="57">
        <v>21101906</v>
      </c>
      <c r="B1730" s="58" t="s">
        <v>15569</v>
      </c>
    </row>
    <row r="1731" spans="1:2" x14ac:dyDescent="0.25">
      <c r="A1731" s="57">
        <v>21101907</v>
      </c>
      <c r="B1731" s="58" t="s">
        <v>12830</v>
      </c>
    </row>
    <row r="1732" spans="1:2" x14ac:dyDescent="0.25">
      <c r="A1732" s="57">
        <v>21101908</v>
      </c>
      <c r="B1732" s="58" t="s">
        <v>13446</v>
      </c>
    </row>
    <row r="1733" spans="1:2" x14ac:dyDescent="0.25">
      <c r="A1733" s="57">
        <v>21101909</v>
      </c>
      <c r="B1733" s="58" t="s">
        <v>11922</v>
      </c>
    </row>
    <row r="1734" spans="1:2" x14ac:dyDescent="0.25">
      <c r="A1734" s="57">
        <v>21102001</v>
      </c>
      <c r="B1734" s="58" t="s">
        <v>5283</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16612</v>
      </c>
    </row>
    <row r="1739" spans="1:2" x14ac:dyDescent="0.25">
      <c r="A1739" s="57">
        <v>21102006</v>
      </c>
      <c r="B1739" s="58" t="s">
        <v>6206</v>
      </c>
    </row>
    <row r="1740" spans="1:2" x14ac:dyDescent="0.25">
      <c r="A1740" s="57">
        <v>21102101</v>
      </c>
      <c r="B1740" s="58" t="s">
        <v>15570</v>
      </c>
    </row>
    <row r="1741" spans="1:2" x14ac:dyDescent="0.25">
      <c r="A1741" s="57">
        <v>21102201</v>
      </c>
      <c r="B1741" s="58" t="s">
        <v>2140</v>
      </c>
    </row>
    <row r="1742" spans="1:2" x14ac:dyDescent="0.25">
      <c r="A1742" s="57">
        <v>21102202</v>
      </c>
      <c r="B1742" s="58" t="s">
        <v>3665</v>
      </c>
    </row>
    <row r="1743" spans="1:2" x14ac:dyDescent="0.25">
      <c r="A1743" s="57">
        <v>21102203</v>
      </c>
      <c r="B1743" s="58" t="s">
        <v>14980</v>
      </c>
    </row>
    <row r="1744" spans="1:2" x14ac:dyDescent="0.25">
      <c r="A1744" s="57">
        <v>21102204</v>
      </c>
      <c r="B1744" s="58" t="s">
        <v>10650</v>
      </c>
    </row>
    <row r="1745" spans="1:2" x14ac:dyDescent="0.25">
      <c r="A1745" s="57">
        <v>21102205</v>
      </c>
      <c r="B1745" s="58" t="s">
        <v>13955</v>
      </c>
    </row>
    <row r="1746" spans="1:2" x14ac:dyDescent="0.25">
      <c r="A1746" s="57">
        <v>21102206</v>
      </c>
      <c r="B1746" s="58" t="s">
        <v>18334</v>
      </c>
    </row>
    <row r="1747" spans="1:2" x14ac:dyDescent="0.25">
      <c r="A1747" s="57">
        <v>21102207</v>
      </c>
      <c r="B1747" s="58" t="s">
        <v>17679</v>
      </c>
    </row>
    <row r="1748" spans="1:2" x14ac:dyDescent="0.25">
      <c r="A1748" s="57">
        <v>21102301</v>
      </c>
      <c r="B1748" s="58" t="s">
        <v>7685</v>
      </c>
    </row>
    <row r="1749" spans="1:2" x14ac:dyDescent="0.25">
      <c r="A1749" s="57">
        <v>21102302</v>
      </c>
      <c r="B1749" s="58" t="s">
        <v>5161</v>
      </c>
    </row>
    <row r="1750" spans="1:2" x14ac:dyDescent="0.25">
      <c r="A1750" s="57">
        <v>21102303</v>
      </c>
      <c r="B1750" s="58" t="s">
        <v>8395</v>
      </c>
    </row>
    <row r="1751" spans="1:2" x14ac:dyDescent="0.25">
      <c r="A1751" s="57">
        <v>21102304</v>
      </c>
      <c r="B1751" s="58" t="s">
        <v>3868</v>
      </c>
    </row>
    <row r="1752" spans="1:2" x14ac:dyDescent="0.25">
      <c r="A1752" s="57">
        <v>21102401</v>
      </c>
      <c r="B1752" s="58" t="s">
        <v>8160</v>
      </c>
    </row>
    <row r="1753" spans="1:2" x14ac:dyDescent="0.25">
      <c r="A1753" s="57">
        <v>21102402</v>
      </c>
      <c r="B1753" s="58" t="s">
        <v>3483</v>
      </c>
    </row>
    <row r="1754" spans="1:2" x14ac:dyDescent="0.25">
      <c r="A1754" s="57">
        <v>21102403</v>
      </c>
      <c r="B1754" s="58" t="s">
        <v>9090</v>
      </c>
    </row>
    <row r="1755" spans="1:2" x14ac:dyDescent="0.25">
      <c r="A1755" s="57">
        <v>21102404</v>
      </c>
      <c r="B1755" s="58" t="s">
        <v>5913</v>
      </c>
    </row>
    <row r="1756" spans="1:2" x14ac:dyDescent="0.25">
      <c r="A1756" s="57">
        <v>21111501</v>
      </c>
      <c r="B1756" s="58" t="s">
        <v>7276</v>
      </c>
    </row>
    <row r="1757" spans="1:2" x14ac:dyDescent="0.25">
      <c r="A1757" s="57">
        <v>21111502</v>
      </c>
      <c r="B1757" s="58" t="s">
        <v>4605</v>
      </c>
    </row>
    <row r="1758" spans="1:2" x14ac:dyDescent="0.25">
      <c r="A1758" s="57">
        <v>21111503</v>
      </c>
      <c r="B1758" s="58" t="s">
        <v>814</v>
      </c>
    </row>
    <row r="1759" spans="1:2" x14ac:dyDescent="0.25">
      <c r="A1759" s="57">
        <v>21111504</v>
      </c>
      <c r="B1759" s="58" t="s">
        <v>7574</v>
      </c>
    </row>
    <row r="1760" spans="1:2" x14ac:dyDescent="0.25">
      <c r="A1760" s="57">
        <v>21111506</v>
      </c>
      <c r="B1760" s="58" t="s">
        <v>3056</v>
      </c>
    </row>
    <row r="1761" spans="1:2" x14ac:dyDescent="0.25">
      <c r="A1761" s="57">
        <v>21111507</v>
      </c>
      <c r="B1761" s="58" t="s">
        <v>15403</v>
      </c>
    </row>
    <row r="1762" spans="1:2" x14ac:dyDescent="0.25">
      <c r="A1762" s="57">
        <v>21111508</v>
      </c>
      <c r="B1762" s="58" t="s">
        <v>11491</v>
      </c>
    </row>
    <row r="1763" spans="1:2" x14ac:dyDescent="0.25">
      <c r="A1763" s="57">
        <v>21111601</v>
      </c>
      <c r="B1763" s="58" t="s">
        <v>115</v>
      </c>
    </row>
    <row r="1764" spans="1:2" x14ac:dyDescent="0.25">
      <c r="A1764" s="57">
        <v>21111602</v>
      </c>
      <c r="B1764" s="58" t="s">
        <v>2751</v>
      </c>
    </row>
    <row r="1765" spans="1:2" x14ac:dyDescent="0.25">
      <c r="A1765" s="57">
        <v>22101501</v>
      </c>
      <c r="B1765" s="58" t="s">
        <v>13387</v>
      </c>
    </row>
    <row r="1766" spans="1:2" x14ac:dyDescent="0.25">
      <c r="A1766" s="57">
        <v>22101502</v>
      </c>
      <c r="B1766" s="58" t="s">
        <v>6926</v>
      </c>
    </row>
    <row r="1767" spans="1:2" x14ac:dyDescent="0.25">
      <c r="A1767" s="57">
        <v>22101504</v>
      </c>
      <c r="B1767" s="58" t="s">
        <v>14701</v>
      </c>
    </row>
    <row r="1768" spans="1:2" x14ac:dyDescent="0.25">
      <c r="A1768" s="57">
        <v>22101505</v>
      </c>
      <c r="B1768" s="58" t="s">
        <v>1960</v>
      </c>
    </row>
    <row r="1769" spans="1:2" x14ac:dyDescent="0.25">
      <c r="A1769" s="57">
        <v>22101507</v>
      </c>
      <c r="B1769" s="58" t="s">
        <v>5299</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14122</v>
      </c>
    </row>
    <row r="1774" spans="1:2" x14ac:dyDescent="0.25">
      <c r="A1774" s="57">
        <v>22101514</v>
      </c>
      <c r="B1774" s="58" t="s">
        <v>4873</v>
      </c>
    </row>
    <row r="1775" spans="1:2" x14ac:dyDescent="0.25">
      <c r="A1775" s="57">
        <v>22101516</v>
      </c>
      <c r="B1775" s="58" t="s">
        <v>13815</v>
      </c>
    </row>
    <row r="1776" spans="1:2" x14ac:dyDescent="0.25">
      <c r="A1776" s="57">
        <v>22101518</v>
      </c>
      <c r="B1776" s="58" t="s">
        <v>16728</v>
      </c>
    </row>
    <row r="1777" spans="1:2" x14ac:dyDescent="0.25">
      <c r="A1777" s="57">
        <v>22101519</v>
      </c>
      <c r="B1777" s="58" t="s">
        <v>1092</v>
      </c>
    </row>
    <row r="1778" spans="1:2" x14ac:dyDescent="0.25">
      <c r="A1778" s="57">
        <v>22101520</v>
      </c>
      <c r="B1778" s="58" t="s">
        <v>15507</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17196</v>
      </c>
    </row>
    <row r="1783" spans="1:2" x14ac:dyDescent="0.25">
      <c r="A1783" s="57">
        <v>22101525</v>
      </c>
      <c r="B1783" s="58" t="s">
        <v>1834</v>
      </c>
    </row>
    <row r="1784" spans="1:2" x14ac:dyDescent="0.25">
      <c r="A1784" s="57">
        <v>22101526</v>
      </c>
      <c r="B1784" s="58" t="s">
        <v>15828</v>
      </c>
    </row>
    <row r="1785" spans="1:2" x14ac:dyDescent="0.25">
      <c r="A1785" s="57">
        <v>22101527</v>
      </c>
      <c r="B1785" s="58" t="s">
        <v>4120</v>
      </c>
    </row>
    <row r="1786" spans="1:2" x14ac:dyDescent="0.25">
      <c r="A1786" s="57">
        <v>22101528</v>
      </c>
      <c r="B1786" s="58" t="s">
        <v>16950</v>
      </c>
    </row>
    <row r="1787" spans="1:2" x14ac:dyDescent="0.25">
      <c r="A1787" s="57">
        <v>22101529</v>
      </c>
      <c r="B1787" s="58" t="s">
        <v>11395</v>
      </c>
    </row>
    <row r="1788" spans="1:2" x14ac:dyDescent="0.25">
      <c r="A1788" s="57">
        <v>22101530</v>
      </c>
      <c r="B1788" s="58" t="s">
        <v>9704</v>
      </c>
    </row>
    <row r="1789" spans="1:2" x14ac:dyDescent="0.25">
      <c r="A1789" s="57">
        <v>22101531</v>
      </c>
      <c r="B1789" s="58" t="s">
        <v>10827</v>
      </c>
    </row>
    <row r="1790" spans="1:2" x14ac:dyDescent="0.25">
      <c r="A1790" s="57">
        <v>22101532</v>
      </c>
      <c r="B1790" s="58" t="s">
        <v>1728</v>
      </c>
    </row>
    <row r="1791" spans="1:2" x14ac:dyDescent="0.25">
      <c r="A1791" s="57">
        <v>22101533</v>
      </c>
      <c r="B1791" s="58" t="s">
        <v>5638</v>
      </c>
    </row>
    <row r="1792" spans="1:2" x14ac:dyDescent="0.25">
      <c r="A1792" s="57">
        <v>22101534</v>
      </c>
      <c r="B1792" s="58" t="s">
        <v>129</v>
      </c>
    </row>
    <row r="1793" spans="1:2" x14ac:dyDescent="0.25">
      <c r="A1793" s="57">
        <v>22101602</v>
      </c>
      <c r="B1793" s="58" t="s">
        <v>5510</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16328</v>
      </c>
    </row>
    <row r="1799" spans="1:2" x14ac:dyDescent="0.25">
      <c r="A1799" s="57">
        <v>22101608</v>
      </c>
      <c r="B1799" s="58" t="s">
        <v>6238</v>
      </c>
    </row>
    <row r="1800" spans="1:2" x14ac:dyDescent="0.25">
      <c r="A1800" s="57">
        <v>22101609</v>
      </c>
      <c r="B1800" s="58" t="s">
        <v>7747</v>
      </c>
    </row>
    <row r="1801" spans="1:2" x14ac:dyDescent="0.25">
      <c r="A1801" s="57">
        <v>22101610</v>
      </c>
      <c r="B1801" s="58" t="s">
        <v>16428</v>
      </c>
    </row>
    <row r="1802" spans="1:2" x14ac:dyDescent="0.25">
      <c r="A1802" s="57">
        <v>22101611</v>
      </c>
      <c r="B1802" s="58" t="s">
        <v>10411</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8204</v>
      </c>
    </row>
    <row r="1809" spans="1:2" x14ac:dyDescent="0.25">
      <c r="A1809" s="57">
        <v>22101618</v>
      </c>
      <c r="B1809" s="58" t="s">
        <v>1913</v>
      </c>
    </row>
    <row r="1810" spans="1:2" x14ac:dyDescent="0.25">
      <c r="A1810" s="57">
        <v>22101619</v>
      </c>
      <c r="B1810" s="58" t="s">
        <v>15899</v>
      </c>
    </row>
    <row r="1811" spans="1:2" x14ac:dyDescent="0.25">
      <c r="A1811" s="57">
        <v>22101620</v>
      </c>
      <c r="B1811" s="58" t="s">
        <v>6746</v>
      </c>
    </row>
    <row r="1812" spans="1:2" x14ac:dyDescent="0.25">
      <c r="A1812" s="57">
        <v>22101701</v>
      </c>
      <c r="B1812" s="58" t="s">
        <v>11839</v>
      </c>
    </row>
    <row r="1813" spans="1:2" x14ac:dyDescent="0.25">
      <c r="A1813" s="57">
        <v>22101702</v>
      </c>
      <c r="B1813" s="58" t="s">
        <v>17736</v>
      </c>
    </row>
    <row r="1814" spans="1:2" x14ac:dyDescent="0.25">
      <c r="A1814" s="57">
        <v>22101703</v>
      </c>
      <c r="B1814" s="58" t="s">
        <v>9763</v>
      </c>
    </row>
    <row r="1815" spans="1:2" x14ac:dyDescent="0.25">
      <c r="A1815" s="57">
        <v>22101704</v>
      </c>
      <c r="B1815" s="58" t="s">
        <v>13122</v>
      </c>
    </row>
    <row r="1816" spans="1:2" x14ac:dyDescent="0.25">
      <c r="A1816" s="57">
        <v>22101705</v>
      </c>
      <c r="B1816" s="58" t="s">
        <v>9786</v>
      </c>
    </row>
    <row r="1817" spans="1:2" x14ac:dyDescent="0.25">
      <c r="A1817" s="57">
        <v>22101706</v>
      </c>
      <c r="B1817" s="58" t="s">
        <v>244</v>
      </c>
    </row>
    <row r="1818" spans="1:2" x14ac:dyDescent="0.25">
      <c r="A1818" s="57">
        <v>22101707</v>
      </c>
      <c r="B1818" s="58" t="s">
        <v>15917</v>
      </c>
    </row>
    <row r="1819" spans="1:2" x14ac:dyDescent="0.25">
      <c r="A1819" s="57">
        <v>22101708</v>
      </c>
      <c r="B1819" s="58" t="s">
        <v>330</v>
      </c>
    </row>
    <row r="1820" spans="1:2" x14ac:dyDescent="0.25">
      <c r="A1820" s="57">
        <v>22101709</v>
      </c>
      <c r="B1820" s="58" t="s">
        <v>5034</v>
      </c>
    </row>
    <row r="1821" spans="1:2" x14ac:dyDescent="0.25">
      <c r="A1821" s="57">
        <v>22101710</v>
      </c>
      <c r="B1821" s="58" t="s">
        <v>6675</v>
      </c>
    </row>
    <row r="1822" spans="1:2" x14ac:dyDescent="0.25">
      <c r="A1822" s="57">
        <v>22101711</v>
      </c>
      <c r="B1822" s="58" t="s">
        <v>9978</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17240</v>
      </c>
    </row>
    <row r="1827" spans="1:2" x14ac:dyDescent="0.25">
      <c r="A1827" s="57">
        <v>22101716</v>
      </c>
      <c r="B1827" s="58" t="s">
        <v>10088</v>
      </c>
    </row>
    <row r="1828" spans="1:2" x14ac:dyDescent="0.25">
      <c r="A1828" s="57">
        <v>22101717</v>
      </c>
      <c r="B1828" s="58" t="s">
        <v>7144</v>
      </c>
    </row>
    <row r="1829" spans="1:2" x14ac:dyDescent="0.25">
      <c r="A1829" s="57">
        <v>22101718</v>
      </c>
      <c r="B1829" s="58" t="s">
        <v>16283</v>
      </c>
    </row>
    <row r="1830" spans="1:2" x14ac:dyDescent="0.25">
      <c r="A1830" s="57">
        <v>22101719</v>
      </c>
      <c r="B1830" s="58" t="s">
        <v>15351</v>
      </c>
    </row>
    <row r="1831" spans="1:2" x14ac:dyDescent="0.25">
      <c r="A1831" s="57">
        <v>22101720</v>
      </c>
      <c r="B1831" s="58" t="s">
        <v>12452</v>
      </c>
    </row>
    <row r="1832" spans="1:2" x14ac:dyDescent="0.25">
      <c r="A1832" s="57">
        <v>22101801</v>
      </c>
      <c r="B1832" s="58" t="s">
        <v>16581</v>
      </c>
    </row>
    <row r="1833" spans="1:2" x14ac:dyDescent="0.25">
      <c r="A1833" s="57">
        <v>22101802</v>
      </c>
      <c r="B1833" s="58" t="s">
        <v>2447</v>
      </c>
    </row>
    <row r="1834" spans="1:2" x14ac:dyDescent="0.25">
      <c r="A1834" s="57">
        <v>22101803</v>
      </c>
      <c r="B1834" s="58" t="s">
        <v>17910</v>
      </c>
    </row>
    <row r="1835" spans="1:2" x14ac:dyDescent="0.25">
      <c r="A1835" s="57">
        <v>22101804</v>
      </c>
      <c r="B1835" s="58" t="s">
        <v>11814</v>
      </c>
    </row>
    <row r="1836" spans="1:2" x14ac:dyDescent="0.25">
      <c r="A1836" s="57">
        <v>22101901</v>
      </c>
      <c r="B1836" s="58" t="s">
        <v>17269</v>
      </c>
    </row>
    <row r="1837" spans="1:2" x14ac:dyDescent="0.25">
      <c r="A1837" s="57">
        <v>22101902</v>
      </c>
      <c r="B1837" s="58" t="s">
        <v>13001</v>
      </c>
    </row>
    <row r="1838" spans="1:2" x14ac:dyDescent="0.25">
      <c r="A1838" s="57">
        <v>22101903</v>
      </c>
      <c r="B1838" s="58" t="s">
        <v>18705</v>
      </c>
    </row>
    <row r="1839" spans="1:2" x14ac:dyDescent="0.25">
      <c r="A1839" s="57">
        <v>22101904</v>
      </c>
      <c r="B1839" s="58" t="s">
        <v>5309</v>
      </c>
    </row>
    <row r="1840" spans="1:2" x14ac:dyDescent="0.25">
      <c r="A1840" s="57">
        <v>22101905</v>
      </c>
      <c r="B1840" s="58" t="s">
        <v>5569</v>
      </c>
    </row>
    <row r="1841" spans="1:2" x14ac:dyDescent="0.25">
      <c r="A1841" s="57">
        <v>22101906</v>
      </c>
      <c r="B1841" s="58" t="s">
        <v>10839</v>
      </c>
    </row>
    <row r="1842" spans="1:2" x14ac:dyDescent="0.25">
      <c r="A1842" s="57">
        <v>22101907</v>
      </c>
      <c r="B1842" s="58" t="s">
        <v>8197</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10546</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17878</v>
      </c>
    </row>
    <row r="1857" spans="1:2" x14ac:dyDescent="0.25">
      <c r="A1857" s="57">
        <v>23101514</v>
      </c>
      <c r="B1857" s="58" t="s">
        <v>33</v>
      </c>
    </row>
    <row r="1858" spans="1:2" x14ac:dyDescent="0.25">
      <c r="A1858" s="57">
        <v>23101515</v>
      </c>
      <c r="B1858" s="58" t="s">
        <v>16031</v>
      </c>
    </row>
    <row r="1859" spans="1:2" x14ac:dyDescent="0.25">
      <c r="A1859" s="57">
        <v>23101516</v>
      </c>
      <c r="B1859" s="58" t="s">
        <v>8093</v>
      </c>
    </row>
    <row r="1860" spans="1:2" x14ac:dyDescent="0.25">
      <c r="A1860" s="57">
        <v>23101517</v>
      </c>
      <c r="B1860" s="58" t="s">
        <v>13980</v>
      </c>
    </row>
    <row r="1861" spans="1:2" x14ac:dyDescent="0.25">
      <c r="A1861" s="57">
        <v>23101518</v>
      </c>
      <c r="B1861" s="58" t="s">
        <v>8849</v>
      </c>
    </row>
    <row r="1862" spans="1:2" x14ac:dyDescent="0.25">
      <c r="A1862" s="57">
        <v>23101519</v>
      </c>
      <c r="B1862" s="58" t="s">
        <v>4258</v>
      </c>
    </row>
    <row r="1863" spans="1:2" x14ac:dyDescent="0.25">
      <c r="A1863" s="57">
        <v>23101520</v>
      </c>
      <c r="B1863" s="58" t="s">
        <v>7676</v>
      </c>
    </row>
    <row r="1864" spans="1:2" x14ac:dyDescent="0.25">
      <c r="A1864" s="57">
        <v>23101521</v>
      </c>
      <c r="B1864" s="58" t="s">
        <v>14731</v>
      </c>
    </row>
    <row r="1865" spans="1:2" x14ac:dyDescent="0.25">
      <c r="A1865" s="57">
        <v>23101522</v>
      </c>
      <c r="B1865" s="58" t="s">
        <v>14138</v>
      </c>
    </row>
    <row r="1866" spans="1:2" x14ac:dyDescent="0.25">
      <c r="A1866" s="57">
        <v>23111501</v>
      </c>
      <c r="B1866" s="58" t="s">
        <v>5378</v>
      </c>
    </row>
    <row r="1867" spans="1:2" x14ac:dyDescent="0.25">
      <c r="A1867" s="57">
        <v>23111502</v>
      </c>
      <c r="B1867" s="58" t="s">
        <v>36</v>
      </c>
    </row>
    <row r="1868" spans="1:2" x14ac:dyDescent="0.25">
      <c r="A1868" s="57">
        <v>23111503</v>
      </c>
      <c r="B1868" s="58" t="s">
        <v>10662</v>
      </c>
    </row>
    <row r="1869" spans="1:2" x14ac:dyDescent="0.25">
      <c r="A1869" s="57">
        <v>23111504</v>
      </c>
      <c r="B1869" s="58" t="s">
        <v>18536</v>
      </c>
    </row>
    <row r="1870" spans="1:2" x14ac:dyDescent="0.25">
      <c r="A1870" s="57">
        <v>23111505</v>
      </c>
      <c r="B1870" s="58" t="s">
        <v>4563</v>
      </c>
    </row>
    <row r="1871" spans="1:2" x14ac:dyDescent="0.25">
      <c r="A1871" s="57">
        <v>23111506</v>
      </c>
      <c r="B1871" s="58" t="s">
        <v>14426</v>
      </c>
    </row>
    <row r="1872" spans="1:2" x14ac:dyDescent="0.25">
      <c r="A1872" s="57">
        <v>23111507</v>
      </c>
      <c r="B1872" s="58" t="s">
        <v>17914</v>
      </c>
    </row>
    <row r="1873" spans="1:2" x14ac:dyDescent="0.25">
      <c r="A1873" s="57">
        <v>23111601</v>
      </c>
      <c r="B1873" s="58" t="s">
        <v>13258</v>
      </c>
    </row>
    <row r="1874" spans="1:2" x14ac:dyDescent="0.25">
      <c r="A1874" s="57">
        <v>23111602</v>
      </c>
      <c r="B1874" s="58" t="s">
        <v>12198</v>
      </c>
    </row>
    <row r="1875" spans="1:2" x14ac:dyDescent="0.25">
      <c r="A1875" s="57">
        <v>23111603</v>
      </c>
      <c r="B1875" s="58" t="s">
        <v>2469</v>
      </c>
    </row>
    <row r="1876" spans="1:2" x14ac:dyDescent="0.25">
      <c r="A1876" s="57">
        <v>23111604</v>
      </c>
      <c r="B1876" s="58" t="s">
        <v>7404</v>
      </c>
    </row>
    <row r="1877" spans="1:2" x14ac:dyDescent="0.25">
      <c r="A1877" s="57">
        <v>23111605</v>
      </c>
      <c r="B1877" s="58" t="s">
        <v>1445</v>
      </c>
    </row>
    <row r="1878" spans="1:2" x14ac:dyDescent="0.25">
      <c r="A1878" s="57">
        <v>23111606</v>
      </c>
      <c r="B1878" s="58" t="s">
        <v>5322</v>
      </c>
    </row>
    <row r="1879" spans="1:2" x14ac:dyDescent="0.25">
      <c r="A1879" s="57">
        <v>23121501</v>
      </c>
      <c r="B1879" s="58" t="s">
        <v>18371</v>
      </c>
    </row>
    <row r="1880" spans="1:2" x14ac:dyDescent="0.25">
      <c r="A1880" s="57">
        <v>23121502</v>
      </c>
      <c r="B1880" s="58" t="s">
        <v>18311</v>
      </c>
    </row>
    <row r="1881" spans="1:2" x14ac:dyDescent="0.25">
      <c r="A1881" s="57">
        <v>23121503</v>
      </c>
      <c r="B1881" s="58" t="s">
        <v>9976</v>
      </c>
    </row>
    <row r="1882" spans="1:2" x14ac:dyDescent="0.25">
      <c r="A1882" s="57">
        <v>23121504</v>
      </c>
      <c r="B1882" s="58" t="s">
        <v>8667</v>
      </c>
    </row>
    <row r="1883" spans="1:2" x14ac:dyDescent="0.25">
      <c r="A1883" s="57">
        <v>23121505</v>
      </c>
      <c r="B1883" s="58" t="s">
        <v>667</v>
      </c>
    </row>
    <row r="1884" spans="1:2" x14ac:dyDescent="0.25">
      <c r="A1884" s="57">
        <v>23121506</v>
      </c>
      <c r="B1884" s="58" t="s">
        <v>13593</v>
      </c>
    </row>
    <row r="1885" spans="1:2" x14ac:dyDescent="0.25">
      <c r="A1885" s="57">
        <v>23121507</v>
      </c>
      <c r="B1885" s="58" t="s">
        <v>7081</v>
      </c>
    </row>
    <row r="1886" spans="1:2" x14ac:dyDescent="0.25">
      <c r="A1886" s="57">
        <v>23121508</v>
      </c>
      <c r="B1886" s="58" t="s">
        <v>9889</v>
      </c>
    </row>
    <row r="1887" spans="1:2" x14ac:dyDescent="0.25">
      <c r="A1887" s="57">
        <v>23121509</v>
      </c>
      <c r="B1887" s="58" t="s">
        <v>6804</v>
      </c>
    </row>
    <row r="1888" spans="1:2" x14ac:dyDescent="0.25">
      <c r="A1888" s="57">
        <v>23121510</v>
      </c>
      <c r="B1888" s="58" t="s">
        <v>1198</v>
      </c>
    </row>
    <row r="1889" spans="1:2" x14ac:dyDescent="0.25">
      <c r="A1889" s="57">
        <v>23121601</v>
      </c>
      <c r="B1889" s="58" t="s">
        <v>4379</v>
      </c>
    </row>
    <row r="1890" spans="1:2" x14ac:dyDescent="0.25">
      <c r="A1890" s="57">
        <v>23121602</v>
      </c>
      <c r="B1890" s="58" t="s">
        <v>8521</v>
      </c>
    </row>
    <row r="1891" spans="1:2" x14ac:dyDescent="0.25">
      <c r="A1891" s="57">
        <v>23121603</v>
      </c>
      <c r="B1891" s="58" t="s">
        <v>4606</v>
      </c>
    </row>
    <row r="1892" spans="1:2" x14ac:dyDescent="0.25">
      <c r="A1892" s="57">
        <v>23121604</v>
      </c>
      <c r="B1892" s="58" t="s">
        <v>12581</v>
      </c>
    </row>
    <row r="1893" spans="1:2" x14ac:dyDescent="0.25">
      <c r="A1893" s="57">
        <v>23121605</v>
      </c>
      <c r="B1893" s="58" t="s">
        <v>15229</v>
      </c>
    </row>
    <row r="1894" spans="1:2" x14ac:dyDescent="0.25">
      <c r="A1894" s="57">
        <v>23121606</v>
      </c>
      <c r="B1894" s="58" t="s">
        <v>5696</v>
      </c>
    </row>
    <row r="1895" spans="1:2" x14ac:dyDescent="0.25">
      <c r="A1895" s="57">
        <v>23121607</v>
      </c>
      <c r="B1895" s="58" t="s">
        <v>989</v>
      </c>
    </row>
    <row r="1896" spans="1:2" x14ac:dyDescent="0.25">
      <c r="A1896" s="57">
        <v>23121608</v>
      </c>
      <c r="B1896" s="58" t="s">
        <v>15054</v>
      </c>
    </row>
    <row r="1897" spans="1:2" x14ac:dyDescent="0.25">
      <c r="A1897" s="57">
        <v>23121609</v>
      </c>
      <c r="B1897" s="58" t="s">
        <v>14433</v>
      </c>
    </row>
    <row r="1898" spans="1:2" x14ac:dyDescent="0.25">
      <c r="A1898" s="57">
        <v>23121610</v>
      </c>
      <c r="B1898" s="58" t="s">
        <v>8788</v>
      </c>
    </row>
    <row r="1899" spans="1:2" x14ac:dyDescent="0.25">
      <c r="A1899" s="57">
        <v>23121611</v>
      </c>
      <c r="B1899" s="58" t="s">
        <v>10400</v>
      </c>
    </row>
    <row r="1900" spans="1:2" x14ac:dyDescent="0.25">
      <c r="A1900" s="57">
        <v>23121612</v>
      </c>
      <c r="B1900" s="58" t="s">
        <v>17586</v>
      </c>
    </row>
    <row r="1901" spans="1:2" x14ac:dyDescent="0.25">
      <c r="A1901" s="57">
        <v>23121613</v>
      </c>
      <c r="B1901" s="58" t="s">
        <v>4684</v>
      </c>
    </row>
    <row r="1902" spans="1:2" x14ac:dyDescent="0.25">
      <c r="A1902" s="57">
        <v>23121614</v>
      </c>
      <c r="B1902" s="58" t="s">
        <v>15768</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10417</v>
      </c>
    </row>
    <row r="1908" spans="1:2" x14ac:dyDescent="0.25">
      <c r="A1908" s="57">
        <v>23131505</v>
      </c>
      <c r="B1908" s="58" t="s">
        <v>13539</v>
      </c>
    </row>
    <row r="1909" spans="1:2" x14ac:dyDescent="0.25">
      <c r="A1909" s="57">
        <v>23131506</v>
      </c>
      <c r="B1909" s="58" t="s">
        <v>6770</v>
      </c>
    </row>
    <row r="1910" spans="1:2" x14ac:dyDescent="0.25">
      <c r="A1910" s="57">
        <v>23131507</v>
      </c>
      <c r="B1910" s="58" t="s">
        <v>9506</v>
      </c>
    </row>
    <row r="1911" spans="1:2" x14ac:dyDescent="0.25">
      <c r="A1911" s="57">
        <v>23131508</v>
      </c>
      <c r="B1911" s="58" t="s">
        <v>17996</v>
      </c>
    </row>
    <row r="1912" spans="1:2" x14ac:dyDescent="0.25">
      <c r="A1912" s="57">
        <v>23131509</v>
      </c>
      <c r="B1912" s="58" t="s">
        <v>6226</v>
      </c>
    </row>
    <row r="1913" spans="1:2" x14ac:dyDescent="0.25">
      <c r="A1913" s="57">
        <v>23131510</v>
      </c>
      <c r="B1913" s="58" t="s">
        <v>17022</v>
      </c>
    </row>
    <row r="1914" spans="1:2" x14ac:dyDescent="0.25">
      <c r="A1914" s="57">
        <v>23131511</v>
      </c>
      <c r="B1914" s="58" t="s">
        <v>15021</v>
      </c>
    </row>
    <row r="1915" spans="1:2" x14ac:dyDescent="0.25">
      <c r="A1915" s="57">
        <v>23131512</v>
      </c>
      <c r="B1915" s="58" t="s">
        <v>7024</v>
      </c>
    </row>
    <row r="1916" spans="1:2" x14ac:dyDescent="0.25">
      <c r="A1916" s="57">
        <v>23131513</v>
      </c>
      <c r="B1916" s="58" t="s">
        <v>18588</v>
      </c>
    </row>
    <row r="1917" spans="1:2" x14ac:dyDescent="0.25">
      <c r="A1917" s="57">
        <v>23131514</v>
      </c>
      <c r="B1917" s="58" t="s">
        <v>7479</v>
      </c>
    </row>
    <row r="1918" spans="1:2" x14ac:dyDescent="0.25">
      <c r="A1918" s="57">
        <v>23131515</v>
      </c>
      <c r="B1918" s="58" t="s">
        <v>4472</v>
      </c>
    </row>
    <row r="1919" spans="1:2" x14ac:dyDescent="0.25">
      <c r="A1919" s="57">
        <v>23131601</v>
      </c>
      <c r="B1919" s="58" t="s">
        <v>17188</v>
      </c>
    </row>
    <row r="1920" spans="1:2" x14ac:dyDescent="0.25">
      <c r="A1920" s="57">
        <v>23131602</v>
      </c>
      <c r="B1920" s="58" t="s">
        <v>9705</v>
      </c>
    </row>
    <row r="1921" spans="1:2" x14ac:dyDescent="0.25">
      <c r="A1921" s="57">
        <v>23131603</v>
      </c>
      <c r="B1921" s="58" t="s">
        <v>9427</v>
      </c>
    </row>
    <row r="1922" spans="1:2" x14ac:dyDescent="0.25">
      <c r="A1922" s="57">
        <v>23131604</v>
      </c>
      <c r="B1922" s="58" t="s">
        <v>15727</v>
      </c>
    </row>
    <row r="1923" spans="1:2" x14ac:dyDescent="0.25">
      <c r="A1923" s="57">
        <v>23131701</v>
      </c>
      <c r="B1923" s="58" t="s">
        <v>10927</v>
      </c>
    </row>
    <row r="1924" spans="1:2" x14ac:dyDescent="0.25">
      <c r="A1924" s="57">
        <v>23131702</v>
      </c>
      <c r="B1924" s="58" t="s">
        <v>14562</v>
      </c>
    </row>
    <row r="1925" spans="1:2" x14ac:dyDescent="0.25">
      <c r="A1925" s="57">
        <v>23131703</v>
      </c>
      <c r="B1925" s="58" t="s">
        <v>854</v>
      </c>
    </row>
    <row r="1926" spans="1:2" x14ac:dyDescent="0.25">
      <c r="A1926" s="57">
        <v>23131704</v>
      </c>
      <c r="B1926" s="58" t="s">
        <v>4871</v>
      </c>
    </row>
    <row r="1927" spans="1:2" x14ac:dyDescent="0.25">
      <c r="A1927" s="57">
        <v>23141601</v>
      </c>
      <c r="B1927" s="58" t="s">
        <v>16193</v>
      </c>
    </row>
    <row r="1928" spans="1:2" x14ac:dyDescent="0.25">
      <c r="A1928" s="57">
        <v>23141602</v>
      </c>
      <c r="B1928" s="58" t="s">
        <v>16360</v>
      </c>
    </row>
    <row r="1929" spans="1:2" x14ac:dyDescent="0.25">
      <c r="A1929" s="57">
        <v>23141603</v>
      </c>
      <c r="B1929" s="58" t="s">
        <v>8715</v>
      </c>
    </row>
    <row r="1930" spans="1:2" x14ac:dyDescent="0.25">
      <c r="A1930" s="57">
        <v>23141604</v>
      </c>
      <c r="B1930" s="58" t="s">
        <v>7900</v>
      </c>
    </row>
    <row r="1931" spans="1:2" x14ac:dyDescent="0.25">
      <c r="A1931" s="57">
        <v>23141605</v>
      </c>
      <c r="B1931" s="58" t="s">
        <v>14946</v>
      </c>
    </row>
    <row r="1932" spans="1:2" x14ac:dyDescent="0.25">
      <c r="A1932" s="57">
        <v>23141701</v>
      </c>
      <c r="B1932" s="58" t="s">
        <v>12695</v>
      </c>
    </row>
    <row r="1933" spans="1:2" x14ac:dyDescent="0.25">
      <c r="A1933" s="57">
        <v>23141702</v>
      </c>
      <c r="B1933" s="58" t="s">
        <v>9855</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16785</v>
      </c>
    </row>
    <row r="1942" spans="1:2" x14ac:dyDescent="0.25">
      <c r="A1942" s="57">
        <v>23151508</v>
      </c>
      <c r="B1942" s="58" t="s">
        <v>10346</v>
      </c>
    </row>
    <row r="1943" spans="1:2" x14ac:dyDescent="0.25">
      <c r="A1943" s="57">
        <v>23151509</v>
      </c>
      <c r="B1943" s="58" t="s">
        <v>4221</v>
      </c>
    </row>
    <row r="1944" spans="1:2" x14ac:dyDescent="0.25">
      <c r="A1944" s="57">
        <v>23151510</v>
      </c>
      <c r="B1944" s="58" t="s">
        <v>5013</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16527</v>
      </c>
    </row>
    <row r="1950" spans="1:2" x14ac:dyDescent="0.25">
      <c r="A1950" s="57">
        <v>23151516</v>
      </c>
      <c r="B1950" s="58" t="s">
        <v>2460</v>
      </c>
    </row>
    <row r="1951" spans="1:2" x14ac:dyDescent="0.25">
      <c r="A1951" s="57">
        <v>23151601</v>
      </c>
      <c r="B1951" s="58" t="s">
        <v>13075</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15309</v>
      </c>
    </row>
    <row r="1958" spans="1:2" x14ac:dyDescent="0.25">
      <c r="A1958" s="57">
        <v>23151701</v>
      </c>
      <c r="B1958" s="58" t="s">
        <v>12305</v>
      </c>
    </row>
    <row r="1959" spans="1:2" x14ac:dyDescent="0.25">
      <c r="A1959" s="57">
        <v>23151702</v>
      </c>
      <c r="B1959" s="58" t="s">
        <v>14032</v>
      </c>
    </row>
    <row r="1960" spans="1:2" x14ac:dyDescent="0.25">
      <c r="A1960" s="57">
        <v>23151703</v>
      </c>
      <c r="B1960" s="58" t="s">
        <v>1080</v>
      </c>
    </row>
    <row r="1961" spans="1:2" x14ac:dyDescent="0.25">
      <c r="A1961" s="57">
        <v>23151704</v>
      </c>
      <c r="B1961" s="58" t="s">
        <v>2040</v>
      </c>
    </row>
    <row r="1962" spans="1:2" x14ac:dyDescent="0.25">
      <c r="A1962" s="57">
        <v>23151705</v>
      </c>
      <c r="B1962" s="58" t="s">
        <v>8407</v>
      </c>
    </row>
    <row r="1963" spans="1:2" x14ac:dyDescent="0.25">
      <c r="A1963" s="57">
        <v>23151801</v>
      </c>
      <c r="B1963" s="58" t="s">
        <v>7753</v>
      </c>
    </row>
    <row r="1964" spans="1:2" x14ac:dyDescent="0.25">
      <c r="A1964" s="57">
        <v>23151802</v>
      </c>
      <c r="B1964" s="58" t="s">
        <v>13774</v>
      </c>
    </row>
    <row r="1965" spans="1:2" x14ac:dyDescent="0.25">
      <c r="A1965" s="57">
        <v>23151803</v>
      </c>
      <c r="B1965" s="58" t="s">
        <v>15945</v>
      </c>
    </row>
    <row r="1966" spans="1:2" x14ac:dyDescent="0.25">
      <c r="A1966" s="57">
        <v>23151804</v>
      </c>
      <c r="B1966" s="58" t="s">
        <v>11951</v>
      </c>
    </row>
    <row r="1967" spans="1:2" x14ac:dyDescent="0.25">
      <c r="A1967" s="57">
        <v>23151805</v>
      </c>
      <c r="B1967" s="58" t="s">
        <v>10603</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4436</v>
      </c>
    </row>
    <row r="1972" spans="1:2" x14ac:dyDescent="0.25">
      <c r="A1972" s="57">
        <v>23151810</v>
      </c>
      <c r="B1972" s="58" t="s">
        <v>6037</v>
      </c>
    </row>
    <row r="1973" spans="1:2" x14ac:dyDescent="0.25">
      <c r="A1973" s="57">
        <v>23151811</v>
      </c>
      <c r="B1973" s="58" t="s">
        <v>10666</v>
      </c>
    </row>
    <row r="1974" spans="1:2" x14ac:dyDescent="0.25">
      <c r="A1974" s="57">
        <v>23151812</v>
      </c>
      <c r="B1974" s="58" t="s">
        <v>6750</v>
      </c>
    </row>
    <row r="1975" spans="1:2" x14ac:dyDescent="0.25">
      <c r="A1975" s="57">
        <v>23151813</v>
      </c>
      <c r="B1975" s="58" t="s">
        <v>12443</v>
      </c>
    </row>
    <row r="1976" spans="1:2" x14ac:dyDescent="0.25">
      <c r="A1976" s="57">
        <v>23151814</v>
      </c>
      <c r="B1976" s="58" t="s">
        <v>15010</v>
      </c>
    </row>
    <row r="1977" spans="1:2" x14ac:dyDescent="0.25">
      <c r="A1977" s="57">
        <v>23151816</v>
      </c>
      <c r="B1977" s="58" t="s">
        <v>14444</v>
      </c>
    </row>
    <row r="1978" spans="1:2" x14ac:dyDescent="0.25">
      <c r="A1978" s="57">
        <v>23151817</v>
      </c>
      <c r="B1978" s="58" t="s">
        <v>14388</v>
      </c>
    </row>
    <row r="1979" spans="1:2" x14ac:dyDescent="0.25">
      <c r="A1979" s="57">
        <v>23151818</v>
      </c>
      <c r="B1979" s="58" t="s">
        <v>3311</v>
      </c>
    </row>
    <row r="1980" spans="1:2" x14ac:dyDescent="0.25">
      <c r="A1980" s="57">
        <v>23151819</v>
      </c>
      <c r="B1980" s="58" t="s">
        <v>17219</v>
      </c>
    </row>
    <row r="1981" spans="1:2" x14ac:dyDescent="0.25">
      <c r="A1981" s="57">
        <v>23151820</v>
      </c>
      <c r="B1981" s="58" t="s">
        <v>15588</v>
      </c>
    </row>
    <row r="1982" spans="1:2" x14ac:dyDescent="0.25">
      <c r="A1982" s="57">
        <v>23151821</v>
      </c>
      <c r="B1982" s="58" t="s">
        <v>4521</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16431</v>
      </c>
    </row>
    <row r="1987" spans="1:2" x14ac:dyDescent="0.25">
      <c r="A1987" s="57">
        <v>23151903</v>
      </c>
      <c r="B1987" s="58" t="s">
        <v>9142</v>
      </c>
    </row>
    <row r="1988" spans="1:2" x14ac:dyDescent="0.25">
      <c r="A1988" s="57">
        <v>23151904</v>
      </c>
      <c r="B1988" s="58" t="s">
        <v>7111</v>
      </c>
    </row>
    <row r="1989" spans="1:2" x14ac:dyDescent="0.25">
      <c r="A1989" s="57">
        <v>23151905</v>
      </c>
      <c r="B1989" s="58" t="s">
        <v>11918</v>
      </c>
    </row>
    <row r="1990" spans="1:2" x14ac:dyDescent="0.25">
      <c r="A1990" s="57">
        <v>23151906</v>
      </c>
      <c r="B1990" s="58" t="s">
        <v>1760</v>
      </c>
    </row>
    <row r="1991" spans="1:2" x14ac:dyDescent="0.25">
      <c r="A1991" s="57">
        <v>23152001</v>
      </c>
      <c r="B1991" s="58" t="s">
        <v>5409</v>
      </c>
    </row>
    <row r="1992" spans="1:2" x14ac:dyDescent="0.25">
      <c r="A1992" s="57">
        <v>23152002</v>
      </c>
      <c r="B1992" s="58" t="s">
        <v>16859</v>
      </c>
    </row>
    <row r="1993" spans="1:2" x14ac:dyDescent="0.25">
      <c r="A1993" s="57">
        <v>23152101</v>
      </c>
      <c r="B1993" s="58" t="s">
        <v>11190</v>
      </c>
    </row>
    <row r="1994" spans="1:2" x14ac:dyDescent="0.25">
      <c r="A1994" s="57">
        <v>23152102</v>
      </c>
      <c r="B1994" s="58" t="s">
        <v>5684</v>
      </c>
    </row>
    <row r="1995" spans="1:2" x14ac:dyDescent="0.25">
      <c r="A1995" s="57">
        <v>23152103</v>
      </c>
      <c r="B1995" s="58" t="s">
        <v>1371</v>
      </c>
    </row>
    <row r="1996" spans="1:2" x14ac:dyDescent="0.25">
      <c r="A1996" s="57">
        <v>23152104</v>
      </c>
      <c r="B1996" s="58" t="s">
        <v>4986</v>
      </c>
    </row>
    <row r="1997" spans="1:2" x14ac:dyDescent="0.25">
      <c r="A1997" s="57">
        <v>23152201</v>
      </c>
      <c r="B1997" s="58" t="s">
        <v>9847</v>
      </c>
    </row>
    <row r="1998" spans="1:2" x14ac:dyDescent="0.25">
      <c r="A1998" s="57">
        <v>23152202</v>
      </c>
      <c r="B1998" s="58" t="s">
        <v>10133</v>
      </c>
    </row>
    <row r="1999" spans="1:2" x14ac:dyDescent="0.25">
      <c r="A1999" s="57">
        <v>23152203</v>
      </c>
      <c r="B1999" s="58" t="s">
        <v>6251</v>
      </c>
    </row>
    <row r="2000" spans="1:2" x14ac:dyDescent="0.25">
      <c r="A2000" s="57">
        <v>23152204</v>
      </c>
      <c r="B2000" s="58" t="s">
        <v>11022</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15295</v>
      </c>
    </row>
    <row r="2005" spans="1:2" x14ac:dyDescent="0.25">
      <c r="A2005" s="57">
        <v>23152903</v>
      </c>
      <c r="B2005" s="58" t="s">
        <v>18585</v>
      </c>
    </row>
    <row r="2006" spans="1:2" x14ac:dyDescent="0.25">
      <c r="A2006" s="57">
        <v>23152904</v>
      </c>
      <c r="B2006" s="58" t="s">
        <v>1316</v>
      </c>
    </row>
    <row r="2007" spans="1:2" x14ac:dyDescent="0.25">
      <c r="A2007" s="57">
        <v>23152905</v>
      </c>
      <c r="B2007" s="58" t="s">
        <v>16332</v>
      </c>
    </row>
    <row r="2008" spans="1:2" x14ac:dyDescent="0.25">
      <c r="A2008" s="57">
        <v>23152906</v>
      </c>
      <c r="B2008" s="58" t="s">
        <v>17495</v>
      </c>
    </row>
    <row r="2009" spans="1:2" x14ac:dyDescent="0.25">
      <c r="A2009" s="57">
        <v>23153001</v>
      </c>
      <c r="B2009" s="58" t="s">
        <v>7090</v>
      </c>
    </row>
    <row r="2010" spans="1:2" x14ac:dyDescent="0.25">
      <c r="A2010" s="57">
        <v>23153002</v>
      </c>
      <c r="B2010" s="58" t="s">
        <v>755</v>
      </c>
    </row>
    <row r="2011" spans="1:2" x14ac:dyDescent="0.25">
      <c r="A2011" s="57">
        <v>23153003</v>
      </c>
      <c r="B2011" s="58" t="s">
        <v>4574</v>
      </c>
    </row>
    <row r="2012" spans="1:2" x14ac:dyDescent="0.25">
      <c r="A2012" s="57">
        <v>23153004</v>
      </c>
      <c r="B2012" s="58" t="s">
        <v>7017</v>
      </c>
    </row>
    <row r="2013" spans="1:2" x14ac:dyDescent="0.25">
      <c r="A2013" s="57">
        <v>23153005</v>
      </c>
      <c r="B2013" s="58" t="s">
        <v>6426</v>
      </c>
    </row>
    <row r="2014" spans="1:2" x14ac:dyDescent="0.25">
      <c r="A2014" s="57">
        <v>23153006</v>
      </c>
      <c r="B2014" s="58" t="s">
        <v>2972</v>
      </c>
    </row>
    <row r="2015" spans="1:2" x14ac:dyDescent="0.25">
      <c r="A2015" s="57">
        <v>23153007</v>
      </c>
      <c r="B2015" s="58" t="s">
        <v>11976</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10843</v>
      </c>
    </row>
    <row r="2021" spans="1:2" x14ac:dyDescent="0.25">
      <c r="A2021" s="57">
        <v>23153013</v>
      </c>
      <c r="B2021" s="58" t="s">
        <v>5764</v>
      </c>
    </row>
    <row r="2022" spans="1:2" x14ac:dyDescent="0.25">
      <c r="A2022" s="57">
        <v>23153014</v>
      </c>
      <c r="B2022" s="58" t="s">
        <v>3453</v>
      </c>
    </row>
    <row r="2023" spans="1:2" x14ac:dyDescent="0.25">
      <c r="A2023" s="57">
        <v>23153015</v>
      </c>
      <c r="B2023" s="58" t="s">
        <v>6346</v>
      </c>
    </row>
    <row r="2024" spans="1:2" x14ac:dyDescent="0.25">
      <c r="A2024" s="57">
        <v>23153016</v>
      </c>
      <c r="B2024" s="58" t="s">
        <v>8099</v>
      </c>
    </row>
    <row r="2025" spans="1:2" x14ac:dyDescent="0.25">
      <c r="A2025" s="57">
        <v>23153017</v>
      </c>
      <c r="B2025" s="58" t="s">
        <v>10851</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14313</v>
      </c>
    </row>
    <row r="2030" spans="1:2" x14ac:dyDescent="0.25">
      <c r="A2030" s="57">
        <v>23153022</v>
      </c>
      <c r="B2030" s="58" t="s">
        <v>17101</v>
      </c>
    </row>
    <row r="2031" spans="1:2" x14ac:dyDescent="0.25">
      <c r="A2031" s="57">
        <v>23153023</v>
      </c>
      <c r="B2031" s="58" t="s">
        <v>4829</v>
      </c>
    </row>
    <row r="2032" spans="1:2" x14ac:dyDescent="0.25">
      <c r="A2032" s="57">
        <v>23153024</v>
      </c>
      <c r="B2032" s="58" t="s">
        <v>15120</v>
      </c>
    </row>
    <row r="2033" spans="1:2" x14ac:dyDescent="0.25">
      <c r="A2033" s="57">
        <v>23153025</v>
      </c>
      <c r="B2033" s="58" t="s">
        <v>15112</v>
      </c>
    </row>
    <row r="2034" spans="1:2" x14ac:dyDescent="0.25">
      <c r="A2034" s="57">
        <v>23153026</v>
      </c>
      <c r="B2034" s="58" t="s">
        <v>10631</v>
      </c>
    </row>
    <row r="2035" spans="1:2" x14ac:dyDescent="0.25">
      <c r="A2035" s="57">
        <v>23153027</v>
      </c>
      <c r="B2035" s="58" t="s">
        <v>5689</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5087</v>
      </c>
    </row>
    <row r="2041" spans="1:2" x14ac:dyDescent="0.25">
      <c r="A2041" s="57">
        <v>23153033</v>
      </c>
      <c r="B2041" s="58" t="s">
        <v>6439</v>
      </c>
    </row>
    <row r="2042" spans="1:2" x14ac:dyDescent="0.25">
      <c r="A2042" s="57">
        <v>23153034</v>
      </c>
      <c r="B2042" s="58" t="s">
        <v>17294</v>
      </c>
    </row>
    <row r="2043" spans="1:2" x14ac:dyDescent="0.25">
      <c r="A2043" s="57">
        <v>23153035</v>
      </c>
      <c r="B2043" s="58" t="s">
        <v>4321</v>
      </c>
    </row>
    <row r="2044" spans="1:2" x14ac:dyDescent="0.25">
      <c r="A2044" s="57">
        <v>23153036</v>
      </c>
      <c r="B2044" s="58" t="s">
        <v>13916</v>
      </c>
    </row>
    <row r="2045" spans="1:2" x14ac:dyDescent="0.25">
      <c r="A2045" s="57">
        <v>23153037</v>
      </c>
      <c r="B2045" s="58" t="s">
        <v>3030</v>
      </c>
    </row>
    <row r="2046" spans="1:2" x14ac:dyDescent="0.25">
      <c r="A2046" s="57">
        <v>23153101</v>
      </c>
      <c r="B2046" s="58" t="s">
        <v>9784</v>
      </c>
    </row>
    <row r="2047" spans="1:2" x14ac:dyDescent="0.25">
      <c r="A2047" s="57">
        <v>23153102</v>
      </c>
      <c r="B2047" s="58" t="s">
        <v>1023</v>
      </c>
    </row>
    <row r="2048" spans="1:2" x14ac:dyDescent="0.25">
      <c r="A2048" s="57">
        <v>23153103</v>
      </c>
      <c r="B2048" s="58" t="s">
        <v>18502</v>
      </c>
    </row>
    <row r="2049" spans="1:2" x14ac:dyDescent="0.25">
      <c r="A2049" s="57">
        <v>23153129</v>
      </c>
      <c r="B2049" s="58" t="s">
        <v>13422</v>
      </c>
    </row>
    <row r="2050" spans="1:2" x14ac:dyDescent="0.25">
      <c r="A2050" s="57">
        <v>23153130</v>
      </c>
      <c r="B2050" s="58" t="s">
        <v>10533</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16491</v>
      </c>
    </row>
    <row r="2056" spans="1:2" x14ac:dyDescent="0.25">
      <c r="A2056" s="57">
        <v>23153136</v>
      </c>
      <c r="B2056" s="58" t="s">
        <v>7399</v>
      </c>
    </row>
    <row r="2057" spans="1:2" x14ac:dyDescent="0.25">
      <c r="A2057" s="57">
        <v>23153137</v>
      </c>
      <c r="B2057" s="58" t="s">
        <v>4661</v>
      </c>
    </row>
    <row r="2058" spans="1:2" x14ac:dyDescent="0.25">
      <c r="A2058" s="57">
        <v>23153138</v>
      </c>
      <c r="B2058" s="58" t="s">
        <v>309</v>
      </c>
    </row>
    <row r="2059" spans="1:2" x14ac:dyDescent="0.25">
      <c r="A2059" s="57">
        <v>23153139</v>
      </c>
      <c r="B2059" s="58" t="s">
        <v>14844</v>
      </c>
    </row>
    <row r="2060" spans="1:2" x14ac:dyDescent="0.25">
      <c r="A2060" s="57">
        <v>23153140</v>
      </c>
      <c r="B2060" s="58" t="s">
        <v>10905</v>
      </c>
    </row>
    <row r="2061" spans="1:2" x14ac:dyDescent="0.25">
      <c r="A2061" s="57">
        <v>23153201</v>
      </c>
      <c r="B2061" s="58" t="s">
        <v>10341</v>
      </c>
    </row>
    <row r="2062" spans="1:2" x14ac:dyDescent="0.25">
      <c r="A2062" s="57">
        <v>23153202</v>
      </c>
      <c r="B2062" s="58" t="s">
        <v>11816</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4699</v>
      </c>
    </row>
    <row r="2067" spans="1:2" x14ac:dyDescent="0.25">
      <c r="A2067" s="57">
        <v>23153303</v>
      </c>
      <c r="B2067" s="58" t="s">
        <v>7735</v>
      </c>
    </row>
    <row r="2068" spans="1:2" x14ac:dyDescent="0.25">
      <c r="A2068" s="57">
        <v>23153305</v>
      </c>
      <c r="B2068" s="58" t="s">
        <v>3827</v>
      </c>
    </row>
    <row r="2069" spans="1:2" x14ac:dyDescent="0.25">
      <c r="A2069" s="57">
        <v>23153306</v>
      </c>
      <c r="B2069" s="58" t="s">
        <v>7490</v>
      </c>
    </row>
    <row r="2070" spans="1:2" x14ac:dyDescent="0.25">
      <c r="A2070" s="57">
        <v>23153307</v>
      </c>
      <c r="B2070" s="58" t="s">
        <v>14787</v>
      </c>
    </row>
    <row r="2071" spans="1:2" x14ac:dyDescent="0.25">
      <c r="A2071" s="57">
        <v>23153308</v>
      </c>
      <c r="B2071" s="58" t="s">
        <v>13699</v>
      </c>
    </row>
    <row r="2072" spans="1:2" x14ac:dyDescent="0.25">
      <c r="A2072" s="57">
        <v>23153309</v>
      </c>
      <c r="B2072" s="58" t="s">
        <v>278</v>
      </c>
    </row>
    <row r="2073" spans="1:2" x14ac:dyDescent="0.25">
      <c r="A2073" s="57">
        <v>23153310</v>
      </c>
      <c r="B2073" s="58" t="s">
        <v>13350</v>
      </c>
    </row>
    <row r="2074" spans="1:2" x14ac:dyDescent="0.25">
      <c r="A2074" s="57">
        <v>23153311</v>
      </c>
      <c r="B2074" s="58" t="s">
        <v>7694</v>
      </c>
    </row>
    <row r="2075" spans="1:2" x14ac:dyDescent="0.25">
      <c r="A2075" s="57">
        <v>23153312</v>
      </c>
      <c r="B2075" s="58" t="s">
        <v>17288</v>
      </c>
    </row>
    <row r="2076" spans="1:2" x14ac:dyDescent="0.25">
      <c r="A2076" s="57">
        <v>23153313</v>
      </c>
      <c r="B2076" s="58" t="s">
        <v>6853</v>
      </c>
    </row>
    <row r="2077" spans="1:2" x14ac:dyDescent="0.25">
      <c r="A2077" s="57">
        <v>23153401</v>
      </c>
      <c r="B2077" s="58" t="s">
        <v>15728</v>
      </c>
    </row>
    <row r="2078" spans="1:2" x14ac:dyDescent="0.25">
      <c r="A2078" s="57">
        <v>23153402</v>
      </c>
      <c r="B2078" s="58" t="s">
        <v>18711</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6767</v>
      </c>
    </row>
    <row r="2084" spans="1:2" x14ac:dyDescent="0.25">
      <c r="A2084" s="57">
        <v>23153408</v>
      </c>
      <c r="B2084" s="58" t="s">
        <v>18223</v>
      </c>
    </row>
    <row r="2085" spans="1:2" x14ac:dyDescent="0.25">
      <c r="A2085" s="57">
        <v>23153409</v>
      </c>
      <c r="B2085" s="58" t="s">
        <v>6520</v>
      </c>
    </row>
    <row r="2086" spans="1:2" x14ac:dyDescent="0.25">
      <c r="A2086" s="57">
        <v>23153410</v>
      </c>
      <c r="B2086" s="58" t="s">
        <v>16113</v>
      </c>
    </row>
    <row r="2087" spans="1:2" x14ac:dyDescent="0.25">
      <c r="A2087" s="57">
        <v>23153411</v>
      </c>
      <c r="B2087" s="58" t="s">
        <v>10649</v>
      </c>
    </row>
    <row r="2088" spans="1:2" x14ac:dyDescent="0.25">
      <c r="A2088" s="57">
        <v>23153412</v>
      </c>
      <c r="B2088" s="58" t="s">
        <v>5296</v>
      </c>
    </row>
    <row r="2089" spans="1:2" x14ac:dyDescent="0.25">
      <c r="A2089" s="57">
        <v>23153413</v>
      </c>
      <c r="B2089" s="58" t="s">
        <v>3893</v>
      </c>
    </row>
    <row r="2090" spans="1:2" x14ac:dyDescent="0.25">
      <c r="A2090" s="57">
        <v>23153414</v>
      </c>
      <c r="B2090" s="58" t="s">
        <v>7093</v>
      </c>
    </row>
    <row r="2091" spans="1:2" x14ac:dyDescent="0.25">
      <c r="A2091" s="57">
        <v>23153415</v>
      </c>
      <c r="B2091" s="58" t="s">
        <v>17715</v>
      </c>
    </row>
    <row r="2092" spans="1:2" x14ac:dyDescent="0.25">
      <c r="A2092" s="57">
        <v>23153416</v>
      </c>
      <c r="B2092" s="58" t="s">
        <v>5882</v>
      </c>
    </row>
    <row r="2093" spans="1:2" x14ac:dyDescent="0.25">
      <c r="A2093" s="57">
        <v>23153417</v>
      </c>
      <c r="B2093" s="58" t="s">
        <v>5295</v>
      </c>
    </row>
    <row r="2094" spans="1:2" x14ac:dyDescent="0.25">
      <c r="A2094" s="57">
        <v>23153501</v>
      </c>
      <c r="B2094" s="58" t="s">
        <v>2328</v>
      </c>
    </row>
    <row r="2095" spans="1:2" x14ac:dyDescent="0.25">
      <c r="A2095" s="57">
        <v>23153502</v>
      </c>
      <c r="B2095" s="58" t="s">
        <v>12100</v>
      </c>
    </row>
    <row r="2096" spans="1:2" x14ac:dyDescent="0.25">
      <c r="A2096" s="57">
        <v>23153503</v>
      </c>
      <c r="B2096" s="58" t="s">
        <v>3168</v>
      </c>
    </row>
    <row r="2097" spans="1:2" x14ac:dyDescent="0.25">
      <c r="A2097" s="57">
        <v>23153504</v>
      </c>
      <c r="B2097" s="58" t="s">
        <v>18676</v>
      </c>
    </row>
    <row r="2098" spans="1:2" x14ac:dyDescent="0.25">
      <c r="A2098" s="57">
        <v>23153505</v>
      </c>
      <c r="B2098" s="58" t="s">
        <v>12822</v>
      </c>
    </row>
    <row r="2099" spans="1:2" x14ac:dyDescent="0.25">
      <c r="A2099" s="57">
        <v>23153506</v>
      </c>
      <c r="B2099" s="58" t="s">
        <v>882</v>
      </c>
    </row>
    <row r="2100" spans="1:2" x14ac:dyDescent="0.25">
      <c r="A2100" s="57">
        <v>23153507</v>
      </c>
      <c r="B2100" s="58" t="s">
        <v>14606</v>
      </c>
    </row>
    <row r="2101" spans="1:2" x14ac:dyDescent="0.25">
      <c r="A2101" s="57">
        <v>23153508</v>
      </c>
      <c r="B2101" s="58" t="s">
        <v>11325</v>
      </c>
    </row>
    <row r="2102" spans="1:2" x14ac:dyDescent="0.25">
      <c r="A2102" s="57">
        <v>23161501</v>
      </c>
      <c r="B2102" s="58" t="s">
        <v>15139</v>
      </c>
    </row>
    <row r="2103" spans="1:2" x14ac:dyDescent="0.25">
      <c r="A2103" s="57">
        <v>23161502</v>
      </c>
      <c r="B2103" s="58" t="s">
        <v>8095</v>
      </c>
    </row>
    <row r="2104" spans="1:2" x14ac:dyDescent="0.25">
      <c r="A2104" s="57">
        <v>23161503</v>
      </c>
      <c r="B2104" s="58" t="s">
        <v>5807</v>
      </c>
    </row>
    <row r="2105" spans="1:2" x14ac:dyDescent="0.25">
      <c r="A2105" s="57">
        <v>23161504</v>
      </c>
      <c r="B2105" s="58" t="s">
        <v>3111</v>
      </c>
    </row>
    <row r="2106" spans="1:2" x14ac:dyDescent="0.25">
      <c r="A2106" s="57">
        <v>23161506</v>
      </c>
      <c r="B2106" s="58" t="s">
        <v>10688</v>
      </c>
    </row>
    <row r="2107" spans="1:2" x14ac:dyDescent="0.25">
      <c r="A2107" s="57">
        <v>23161507</v>
      </c>
      <c r="B2107" s="58" t="s">
        <v>14953</v>
      </c>
    </row>
    <row r="2108" spans="1:2" x14ac:dyDescent="0.25">
      <c r="A2108" s="57">
        <v>23161508</v>
      </c>
      <c r="B2108" s="58" t="s">
        <v>17653</v>
      </c>
    </row>
    <row r="2109" spans="1:2" x14ac:dyDescent="0.25">
      <c r="A2109" s="57">
        <v>23161509</v>
      </c>
      <c r="B2109" s="58" t="s">
        <v>1458</v>
      </c>
    </row>
    <row r="2110" spans="1:2" x14ac:dyDescent="0.25">
      <c r="A2110" s="57">
        <v>23161510</v>
      </c>
      <c r="B2110" s="58" t="s">
        <v>11972</v>
      </c>
    </row>
    <row r="2111" spans="1:2" x14ac:dyDescent="0.25">
      <c r="A2111" s="57">
        <v>23161511</v>
      </c>
      <c r="B2111" s="58" t="s">
        <v>2536</v>
      </c>
    </row>
    <row r="2112" spans="1:2" x14ac:dyDescent="0.25">
      <c r="A2112" s="57">
        <v>23161512</v>
      </c>
      <c r="B2112" s="58" t="s">
        <v>12576</v>
      </c>
    </row>
    <row r="2113" spans="1:2" x14ac:dyDescent="0.25">
      <c r="A2113" s="57">
        <v>23161513</v>
      </c>
      <c r="B2113" s="58" t="s">
        <v>11640</v>
      </c>
    </row>
    <row r="2114" spans="1:2" x14ac:dyDescent="0.25">
      <c r="A2114" s="57">
        <v>23161514</v>
      </c>
      <c r="B2114" s="58" t="s">
        <v>18697</v>
      </c>
    </row>
    <row r="2115" spans="1:2" x14ac:dyDescent="0.25">
      <c r="A2115" s="57">
        <v>23161515</v>
      </c>
      <c r="B2115" s="58" t="s">
        <v>8577</v>
      </c>
    </row>
    <row r="2116" spans="1:2" x14ac:dyDescent="0.25">
      <c r="A2116" s="57">
        <v>23161601</v>
      </c>
      <c r="B2116" s="58" t="s">
        <v>15139</v>
      </c>
    </row>
    <row r="2117" spans="1:2" x14ac:dyDescent="0.25">
      <c r="A2117" s="57">
        <v>23161602</v>
      </c>
      <c r="B2117" s="58" t="s">
        <v>17817</v>
      </c>
    </row>
    <row r="2118" spans="1:2" x14ac:dyDescent="0.25">
      <c r="A2118" s="57">
        <v>23161603</v>
      </c>
      <c r="B2118" s="58" t="s">
        <v>4115</v>
      </c>
    </row>
    <row r="2119" spans="1:2" x14ac:dyDescent="0.25">
      <c r="A2119" s="57">
        <v>23161605</v>
      </c>
      <c r="B2119" s="58" t="s">
        <v>8296</v>
      </c>
    </row>
    <row r="2120" spans="1:2" x14ac:dyDescent="0.25">
      <c r="A2120" s="57">
        <v>23161606</v>
      </c>
      <c r="B2120" s="58" t="s">
        <v>11272</v>
      </c>
    </row>
    <row r="2121" spans="1:2" x14ac:dyDescent="0.25">
      <c r="A2121" s="57">
        <v>23161607</v>
      </c>
      <c r="B2121" s="58" t="s">
        <v>6036</v>
      </c>
    </row>
    <row r="2122" spans="1:2" x14ac:dyDescent="0.25">
      <c r="A2122" s="57">
        <v>23161608</v>
      </c>
      <c r="B2122" s="58" t="s">
        <v>10146</v>
      </c>
    </row>
    <row r="2123" spans="1:2" x14ac:dyDescent="0.25">
      <c r="A2123" s="57">
        <v>23171501</v>
      </c>
      <c r="B2123" s="58" t="s">
        <v>13402</v>
      </c>
    </row>
    <row r="2124" spans="1:2" x14ac:dyDescent="0.25">
      <c r="A2124" s="57">
        <v>23171502</v>
      </c>
      <c r="B2124" s="58" t="s">
        <v>1920</v>
      </c>
    </row>
    <row r="2125" spans="1:2" x14ac:dyDescent="0.25">
      <c r="A2125" s="57">
        <v>23171504</v>
      </c>
      <c r="B2125" s="58" t="s">
        <v>4752</v>
      </c>
    </row>
    <row r="2126" spans="1:2" x14ac:dyDescent="0.25">
      <c r="A2126" s="57">
        <v>23171505</v>
      </c>
      <c r="B2126" s="58" t="s">
        <v>15080</v>
      </c>
    </row>
    <row r="2127" spans="1:2" x14ac:dyDescent="0.25">
      <c r="A2127" s="57">
        <v>23171506</v>
      </c>
      <c r="B2127" s="58" t="s">
        <v>2367</v>
      </c>
    </row>
    <row r="2128" spans="1:2" x14ac:dyDescent="0.25">
      <c r="A2128" s="57">
        <v>23171507</v>
      </c>
      <c r="B2128" s="58" t="s">
        <v>17720</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10570</v>
      </c>
    </row>
    <row r="2134" spans="1:2" x14ac:dyDescent="0.25">
      <c r="A2134" s="57">
        <v>23171513</v>
      </c>
      <c r="B2134" s="58" t="s">
        <v>5939</v>
      </c>
    </row>
    <row r="2135" spans="1:2" x14ac:dyDescent="0.25">
      <c r="A2135" s="57">
        <v>23171514</v>
      </c>
      <c r="B2135" s="58" t="s">
        <v>8446</v>
      </c>
    </row>
    <row r="2136" spans="1:2" x14ac:dyDescent="0.25">
      <c r="A2136" s="57">
        <v>23171515</v>
      </c>
      <c r="B2136" s="58" t="s">
        <v>373</v>
      </c>
    </row>
    <row r="2137" spans="1:2" x14ac:dyDescent="0.25">
      <c r="A2137" s="57">
        <v>23171517</v>
      </c>
      <c r="B2137" s="58" t="s">
        <v>4752</v>
      </c>
    </row>
    <row r="2138" spans="1:2" x14ac:dyDescent="0.25">
      <c r="A2138" s="57">
        <v>23171518</v>
      </c>
      <c r="B2138" s="58" t="s">
        <v>6825</v>
      </c>
    </row>
    <row r="2139" spans="1:2" x14ac:dyDescent="0.25">
      <c r="A2139" s="57">
        <v>23171519</v>
      </c>
      <c r="B2139" s="58" t="s">
        <v>15872</v>
      </c>
    </row>
    <row r="2140" spans="1:2" x14ac:dyDescent="0.25">
      <c r="A2140" s="57">
        <v>23171520</v>
      </c>
      <c r="B2140" s="58" t="s">
        <v>7456</v>
      </c>
    </row>
    <row r="2141" spans="1:2" x14ac:dyDescent="0.25">
      <c r="A2141" s="57">
        <v>23171521</v>
      </c>
      <c r="B2141" s="58" t="s">
        <v>13409</v>
      </c>
    </row>
    <row r="2142" spans="1:2" x14ac:dyDescent="0.25">
      <c r="A2142" s="57">
        <v>23171522</v>
      </c>
      <c r="B2142" s="58" t="s">
        <v>15974</v>
      </c>
    </row>
    <row r="2143" spans="1:2" x14ac:dyDescent="0.25">
      <c r="A2143" s="57">
        <v>23171523</v>
      </c>
      <c r="B2143" s="58" t="s">
        <v>7386</v>
      </c>
    </row>
    <row r="2144" spans="1:2" x14ac:dyDescent="0.25">
      <c r="A2144" s="57">
        <v>23171524</v>
      </c>
      <c r="B2144" s="58" t="s">
        <v>10220</v>
      </c>
    </row>
    <row r="2145" spans="1:2" x14ac:dyDescent="0.25">
      <c r="A2145" s="57">
        <v>23171525</v>
      </c>
      <c r="B2145" s="58" t="s">
        <v>17801</v>
      </c>
    </row>
    <row r="2146" spans="1:2" x14ac:dyDescent="0.25">
      <c r="A2146" s="57">
        <v>23171526</v>
      </c>
      <c r="B2146" s="58" t="s">
        <v>6303</v>
      </c>
    </row>
    <row r="2147" spans="1:2" x14ac:dyDescent="0.25">
      <c r="A2147" s="57">
        <v>23171527</v>
      </c>
      <c r="B2147" s="58" t="s">
        <v>5482</v>
      </c>
    </row>
    <row r="2148" spans="1:2" x14ac:dyDescent="0.25">
      <c r="A2148" s="57">
        <v>23171528</v>
      </c>
      <c r="B2148" s="58" t="s">
        <v>16744</v>
      </c>
    </row>
    <row r="2149" spans="1:2" x14ac:dyDescent="0.25">
      <c r="A2149" s="57">
        <v>23171529</v>
      </c>
      <c r="B2149" s="58" t="s">
        <v>5808</v>
      </c>
    </row>
    <row r="2150" spans="1:2" x14ac:dyDescent="0.25">
      <c r="A2150" s="57">
        <v>23171530</v>
      </c>
      <c r="B2150" s="58" t="s">
        <v>17605</v>
      </c>
    </row>
    <row r="2151" spans="1:2" x14ac:dyDescent="0.25">
      <c r="A2151" s="57">
        <v>23171531</v>
      </c>
      <c r="B2151" s="58" t="s">
        <v>10315</v>
      </c>
    </row>
    <row r="2152" spans="1:2" x14ac:dyDescent="0.25">
      <c r="A2152" s="57">
        <v>23171532</v>
      </c>
      <c r="B2152" s="58" t="s">
        <v>6737</v>
      </c>
    </row>
    <row r="2153" spans="1:2" x14ac:dyDescent="0.25">
      <c r="A2153" s="57">
        <v>23171533</v>
      </c>
      <c r="B2153" s="58" t="s">
        <v>13599</v>
      </c>
    </row>
    <row r="2154" spans="1:2" x14ac:dyDescent="0.25">
      <c r="A2154" s="57">
        <v>23171534</v>
      </c>
      <c r="B2154" s="58" t="s">
        <v>1683</v>
      </c>
    </row>
    <row r="2155" spans="1:2" x14ac:dyDescent="0.25">
      <c r="A2155" s="57">
        <v>23171535</v>
      </c>
      <c r="B2155" s="58" t="s">
        <v>4821</v>
      </c>
    </row>
    <row r="2156" spans="1:2" x14ac:dyDescent="0.25">
      <c r="A2156" s="57">
        <v>23171536</v>
      </c>
      <c r="B2156" s="58" t="s">
        <v>15783</v>
      </c>
    </row>
    <row r="2157" spans="1:2" x14ac:dyDescent="0.25">
      <c r="A2157" s="57">
        <v>23171537</v>
      </c>
      <c r="B2157" s="58" t="s">
        <v>17355</v>
      </c>
    </row>
    <row r="2158" spans="1:2" x14ac:dyDescent="0.25">
      <c r="A2158" s="57">
        <v>23171538</v>
      </c>
      <c r="B2158" s="58" t="s">
        <v>15142</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16028</v>
      </c>
    </row>
    <row r="2163" spans="1:2" x14ac:dyDescent="0.25">
      <c r="A2163" s="57">
        <v>23171603</v>
      </c>
      <c r="B2163" s="58" t="s">
        <v>12165</v>
      </c>
    </row>
    <row r="2164" spans="1:2" x14ac:dyDescent="0.25">
      <c r="A2164" s="57">
        <v>23171604</v>
      </c>
      <c r="B2164" s="58" t="s">
        <v>15000</v>
      </c>
    </row>
    <row r="2165" spans="1:2" x14ac:dyDescent="0.25">
      <c r="A2165" s="57">
        <v>23171605</v>
      </c>
      <c r="B2165" s="58" t="s">
        <v>16830</v>
      </c>
    </row>
    <row r="2166" spans="1:2" x14ac:dyDescent="0.25">
      <c r="A2166" s="57">
        <v>23171606</v>
      </c>
      <c r="B2166" s="58" t="s">
        <v>14472</v>
      </c>
    </row>
    <row r="2167" spans="1:2" x14ac:dyDescent="0.25">
      <c r="A2167" s="57">
        <v>23171607</v>
      </c>
      <c r="B2167" s="58" t="s">
        <v>11434</v>
      </c>
    </row>
    <row r="2168" spans="1:2" x14ac:dyDescent="0.25">
      <c r="A2168" s="57">
        <v>23171608</v>
      </c>
      <c r="B2168" s="58" t="s">
        <v>5040</v>
      </c>
    </row>
    <row r="2169" spans="1:2" x14ac:dyDescent="0.25">
      <c r="A2169" s="57">
        <v>23171609</v>
      </c>
      <c r="B2169" s="58" t="s">
        <v>5424</v>
      </c>
    </row>
    <row r="2170" spans="1:2" x14ac:dyDescent="0.25">
      <c r="A2170" s="57">
        <v>23171610</v>
      </c>
      <c r="B2170" s="58" t="s">
        <v>16682</v>
      </c>
    </row>
    <row r="2171" spans="1:2" x14ac:dyDescent="0.25">
      <c r="A2171" s="57">
        <v>23171611</v>
      </c>
      <c r="B2171" s="58" t="s">
        <v>11139</v>
      </c>
    </row>
    <row r="2172" spans="1:2" x14ac:dyDescent="0.25">
      <c r="A2172" s="57">
        <v>23171612</v>
      </c>
      <c r="B2172" s="58" t="s">
        <v>6824</v>
      </c>
    </row>
    <row r="2173" spans="1:2" x14ac:dyDescent="0.25">
      <c r="A2173" s="57">
        <v>23171613</v>
      </c>
      <c r="B2173" s="58" t="s">
        <v>6273</v>
      </c>
    </row>
    <row r="2174" spans="1:2" x14ac:dyDescent="0.25">
      <c r="A2174" s="57">
        <v>23171614</v>
      </c>
      <c r="B2174" s="58" t="s">
        <v>14694</v>
      </c>
    </row>
    <row r="2175" spans="1:2" x14ac:dyDescent="0.25">
      <c r="A2175" s="57">
        <v>23171615</v>
      </c>
      <c r="B2175" s="58" t="s">
        <v>11343</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17114</v>
      </c>
    </row>
    <row r="2181" spans="1:2" x14ac:dyDescent="0.25">
      <c r="A2181" s="57">
        <v>23171621</v>
      </c>
      <c r="B2181" s="58" t="s">
        <v>10613</v>
      </c>
    </row>
    <row r="2182" spans="1:2" x14ac:dyDescent="0.25">
      <c r="A2182" s="57">
        <v>23171622</v>
      </c>
      <c r="B2182" s="58" t="s">
        <v>16883</v>
      </c>
    </row>
    <row r="2183" spans="1:2" x14ac:dyDescent="0.25">
      <c r="A2183" s="57">
        <v>23171623</v>
      </c>
      <c r="B2183" s="58" t="s">
        <v>16374</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14708</v>
      </c>
    </row>
    <row r="2188" spans="1:2" x14ac:dyDescent="0.25">
      <c r="A2188" s="57">
        <v>23171705</v>
      </c>
      <c r="B2188" s="58" t="s">
        <v>5542</v>
      </c>
    </row>
    <row r="2189" spans="1:2" x14ac:dyDescent="0.25">
      <c r="A2189" s="57">
        <v>23171706</v>
      </c>
      <c r="B2189" s="58" t="s">
        <v>15186</v>
      </c>
    </row>
    <row r="2190" spans="1:2" x14ac:dyDescent="0.25">
      <c r="A2190" s="57">
        <v>23171707</v>
      </c>
      <c r="B2190" s="58" t="s">
        <v>9211</v>
      </c>
    </row>
    <row r="2191" spans="1:2" x14ac:dyDescent="0.25">
      <c r="A2191" s="57">
        <v>23171708</v>
      </c>
      <c r="B2191" s="58" t="s">
        <v>14782</v>
      </c>
    </row>
    <row r="2192" spans="1:2" x14ac:dyDescent="0.25">
      <c r="A2192" s="57">
        <v>23171801</v>
      </c>
      <c r="B2192" s="58" t="s">
        <v>5112</v>
      </c>
    </row>
    <row r="2193" spans="1:2" x14ac:dyDescent="0.25">
      <c r="A2193" s="57">
        <v>23171802</v>
      </c>
      <c r="B2193" s="58" t="s">
        <v>5554</v>
      </c>
    </row>
    <row r="2194" spans="1:2" x14ac:dyDescent="0.25">
      <c r="A2194" s="57">
        <v>23171803</v>
      </c>
      <c r="B2194" s="58" t="s">
        <v>9948</v>
      </c>
    </row>
    <row r="2195" spans="1:2" x14ac:dyDescent="0.25">
      <c r="A2195" s="57">
        <v>23171804</v>
      </c>
      <c r="B2195" s="58" t="s">
        <v>14702</v>
      </c>
    </row>
    <row r="2196" spans="1:2" x14ac:dyDescent="0.25">
      <c r="A2196" s="57">
        <v>23171805</v>
      </c>
      <c r="B2196" s="58" t="s">
        <v>6429</v>
      </c>
    </row>
    <row r="2197" spans="1:2" x14ac:dyDescent="0.25">
      <c r="A2197" s="57">
        <v>23171806</v>
      </c>
      <c r="B2197" s="58" t="s">
        <v>1455</v>
      </c>
    </row>
    <row r="2198" spans="1:2" x14ac:dyDescent="0.25">
      <c r="A2198" s="57">
        <v>23171901</v>
      </c>
      <c r="B2198" s="58" t="s">
        <v>11138</v>
      </c>
    </row>
    <row r="2199" spans="1:2" x14ac:dyDescent="0.25">
      <c r="A2199" s="57">
        <v>23171902</v>
      </c>
      <c r="B2199" s="58" t="s">
        <v>15020</v>
      </c>
    </row>
    <row r="2200" spans="1:2" x14ac:dyDescent="0.25">
      <c r="A2200" s="57">
        <v>23171903</v>
      </c>
      <c r="B2200" s="58" t="s">
        <v>144</v>
      </c>
    </row>
    <row r="2201" spans="1:2" x14ac:dyDescent="0.25">
      <c r="A2201" s="57">
        <v>23171904</v>
      </c>
      <c r="B2201" s="58" t="s">
        <v>18522</v>
      </c>
    </row>
    <row r="2202" spans="1:2" x14ac:dyDescent="0.25">
      <c r="A2202" s="57">
        <v>23171905</v>
      </c>
      <c r="B2202" s="58" t="s">
        <v>9765</v>
      </c>
    </row>
    <row r="2203" spans="1:2" x14ac:dyDescent="0.25">
      <c r="A2203" s="57">
        <v>23171906</v>
      </c>
      <c r="B2203" s="58" t="s">
        <v>1680</v>
      </c>
    </row>
    <row r="2204" spans="1:2" x14ac:dyDescent="0.25">
      <c r="A2204" s="57">
        <v>23172001</v>
      </c>
      <c r="B2204" s="58" t="s">
        <v>10804</v>
      </c>
    </row>
    <row r="2205" spans="1:2" x14ac:dyDescent="0.25">
      <c r="A2205" s="57">
        <v>23172002</v>
      </c>
      <c r="B2205" s="58" t="s">
        <v>2021</v>
      </c>
    </row>
    <row r="2206" spans="1:2" x14ac:dyDescent="0.25">
      <c r="A2206" s="57">
        <v>23172003</v>
      </c>
      <c r="B2206" s="58" t="s">
        <v>14455</v>
      </c>
    </row>
    <row r="2207" spans="1:2" x14ac:dyDescent="0.25">
      <c r="A2207" s="57">
        <v>23172005</v>
      </c>
      <c r="B2207" s="58" t="s">
        <v>10077</v>
      </c>
    </row>
    <row r="2208" spans="1:2" x14ac:dyDescent="0.25">
      <c r="A2208" s="57">
        <v>23172006</v>
      </c>
      <c r="B2208" s="58" t="s">
        <v>1379</v>
      </c>
    </row>
    <row r="2209" spans="1:2" x14ac:dyDescent="0.25">
      <c r="A2209" s="57">
        <v>23172007</v>
      </c>
      <c r="B2209" s="58" t="s">
        <v>4865</v>
      </c>
    </row>
    <row r="2210" spans="1:2" x14ac:dyDescent="0.25">
      <c r="A2210" s="57">
        <v>23172008</v>
      </c>
      <c r="B2210" s="58" t="s">
        <v>11054</v>
      </c>
    </row>
    <row r="2211" spans="1:2" x14ac:dyDescent="0.25">
      <c r="A2211" s="57">
        <v>23172009</v>
      </c>
      <c r="B2211" s="58" t="s">
        <v>15143</v>
      </c>
    </row>
    <row r="2212" spans="1:2" x14ac:dyDescent="0.25">
      <c r="A2212" s="57">
        <v>23172010</v>
      </c>
      <c r="B2212" s="58" t="s">
        <v>2696</v>
      </c>
    </row>
    <row r="2213" spans="1:2" x14ac:dyDescent="0.25">
      <c r="A2213" s="57">
        <v>23172011</v>
      </c>
      <c r="B2213" s="58" t="s">
        <v>16475</v>
      </c>
    </row>
    <row r="2214" spans="1:2" x14ac:dyDescent="0.25">
      <c r="A2214" s="57">
        <v>23172012</v>
      </c>
      <c r="B2214" s="58" t="s">
        <v>15513</v>
      </c>
    </row>
    <row r="2215" spans="1:2" x14ac:dyDescent="0.25">
      <c r="A2215" s="57">
        <v>23172013</v>
      </c>
      <c r="B2215" s="58" t="s">
        <v>5754</v>
      </c>
    </row>
    <row r="2216" spans="1:2" x14ac:dyDescent="0.25">
      <c r="A2216" s="57">
        <v>23172014</v>
      </c>
      <c r="B2216" s="58" t="s">
        <v>15627</v>
      </c>
    </row>
    <row r="2217" spans="1:2" x14ac:dyDescent="0.25">
      <c r="A2217" s="57">
        <v>23172015</v>
      </c>
      <c r="B2217" s="58" t="s">
        <v>14782</v>
      </c>
    </row>
    <row r="2218" spans="1:2" x14ac:dyDescent="0.25">
      <c r="A2218" s="57">
        <v>23181501</v>
      </c>
      <c r="B2218" s="58" t="s">
        <v>8013</v>
      </c>
    </row>
    <row r="2219" spans="1:2" x14ac:dyDescent="0.25">
      <c r="A2219" s="57">
        <v>23181502</v>
      </c>
      <c r="B2219" s="58" t="s">
        <v>10450</v>
      </c>
    </row>
    <row r="2220" spans="1:2" x14ac:dyDescent="0.25">
      <c r="A2220" s="57">
        <v>23181504</v>
      </c>
      <c r="B2220" s="58" t="s">
        <v>6771</v>
      </c>
    </row>
    <row r="2221" spans="1:2" x14ac:dyDescent="0.25">
      <c r="A2221" s="57">
        <v>23181505</v>
      </c>
      <c r="B2221" s="58" t="s">
        <v>15383</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10181</v>
      </c>
    </row>
    <row r="2226" spans="1:2" x14ac:dyDescent="0.25">
      <c r="A2226" s="57">
        <v>23181510</v>
      </c>
      <c r="B2226" s="58" t="s">
        <v>18004</v>
      </c>
    </row>
    <row r="2227" spans="1:2" x14ac:dyDescent="0.25">
      <c r="A2227" s="57">
        <v>23181511</v>
      </c>
      <c r="B2227" s="58" t="s">
        <v>10884</v>
      </c>
    </row>
    <row r="2228" spans="1:2" x14ac:dyDescent="0.25">
      <c r="A2228" s="57">
        <v>23181512</v>
      </c>
      <c r="B2228" s="58" t="s">
        <v>4987</v>
      </c>
    </row>
    <row r="2229" spans="1:2" x14ac:dyDescent="0.25">
      <c r="A2229" s="57">
        <v>23181513</v>
      </c>
      <c r="B2229" s="58" t="s">
        <v>3757</v>
      </c>
    </row>
    <row r="2230" spans="1:2" x14ac:dyDescent="0.25">
      <c r="A2230" s="57">
        <v>23181601</v>
      </c>
      <c r="B2230" s="58" t="s">
        <v>16268</v>
      </c>
    </row>
    <row r="2231" spans="1:2" x14ac:dyDescent="0.25">
      <c r="A2231" s="57">
        <v>23181602</v>
      </c>
      <c r="B2231" s="58" t="s">
        <v>13633</v>
      </c>
    </row>
    <row r="2232" spans="1:2" x14ac:dyDescent="0.25">
      <c r="A2232" s="57">
        <v>23181603</v>
      </c>
      <c r="B2232" s="58" t="s">
        <v>3128</v>
      </c>
    </row>
    <row r="2233" spans="1:2" x14ac:dyDescent="0.25">
      <c r="A2233" s="57">
        <v>23181604</v>
      </c>
      <c r="B2233" s="58" t="s">
        <v>225</v>
      </c>
    </row>
    <row r="2234" spans="1:2" x14ac:dyDescent="0.25">
      <c r="A2234" s="57">
        <v>23181605</v>
      </c>
      <c r="B2234" s="58" t="s">
        <v>16731</v>
      </c>
    </row>
    <row r="2235" spans="1:2" x14ac:dyDescent="0.25">
      <c r="A2235" s="57">
        <v>23181606</v>
      </c>
      <c r="B2235" s="58" t="s">
        <v>16972</v>
      </c>
    </row>
    <row r="2236" spans="1:2" x14ac:dyDescent="0.25">
      <c r="A2236" s="57">
        <v>23181701</v>
      </c>
      <c r="B2236" s="58" t="s">
        <v>10880</v>
      </c>
    </row>
    <row r="2237" spans="1:2" x14ac:dyDescent="0.25">
      <c r="A2237" s="57">
        <v>23181702</v>
      </c>
      <c r="B2237" s="58" t="s">
        <v>13558</v>
      </c>
    </row>
    <row r="2238" spans="1:2" x14ac:dyDescent="0.25">
      <c r="A2238" s="57">
        <v>23181703</v>
      </c>
      <c r="B2238" s="58" t="s">
        <v>9425</v>
      </c>
    </row>
    <row r="2239" spans="1:2" x14ac:dyDescent="0.25">
      <c r="A2239" s="57">
        <v>23181704</v>
      </c>
      <c r="B2239" s="58" t="s">
        <v>7299</v>
      </c>
    </row>
    <row r="2240" spans="1:2" x14ac:dyDescent="0.25">
      <c r="A2240" s="57">
        <v>23181801</v>
      </c>
      <c r="B2240" s="58" t="s">
        <v>13850</v>
      </c>
    </row>
    <row r="2241" spans="1:2" x14ac:dyDescent="0.25">
      <c r="A2241" s="57">
        <v>23181802</v>
      </c>
      <c r="B2241" s="58" t="s">
        <v>11572</v>
      </c>
    </row>
    <row r="2242" spans="1:2" x14ac:dyDescent="0.25">
      <c r="A2242" s="57">
        <v>23181803</v>
      </c>
      <c r="B2242" s="58" t="s">
        <v>13913</v>
      </c>
    </row>
    <row r="2243" spans="1:2" x14ac:dyDescent="0.25">
      <c r="A2243" s="57">
        <v>23181804</v>
      </c>
      <c r="B2243" s="58" t="s">
        <v>2331</v>
      </c>
    </row>
    <row r="2244" spans="1:2" x14ac:dyDescent="0.25">
      <c r="A2244" s="57">
        <v>23191001</v>
      </c>
      <c r="B2244" s="58" t="s">
        <v>15928</v>
      </c>
    </row>
    <row r="2245" spans="1:2" x14ac:dyDescent="0.25">
      <c r="A2245" s="57">
        <v>23191002</v>
      </c>
      <c r="B2245" s="58" t="s">
        <v>8792</v>
      </c>
    </row>
    <row r="2246" spans="1:2" x14ac:dyDescent="0.25">
      <c r="A2246" s="57">
        <v>23191003</v>
      </c>
      <c r="B2246" s="58" t="s">
        <v>18752</v>
      </c>
    </row>
    <row r="2247" spans="1:2" x14ac:dyDescent="0.25">
      <c r="A2247" s="57">
        <v>23191004</v>
      </c>
      <c r="B2247" s="58" t="s">
        <v>11690</v>
      </c>
    </row>
    <row r="2248" spans="1:2" x14ac:dyDescent="0.25">
      <c r="A2248" s="57">
        <v>23191005</v>
      </c>
      <c r="B2248" s="58" t="s">
        <v>7401</v>
      </c>
    </row>
    <row r="2249" spans="1:2" x14ac:dyDescent="0.25">
      <c r="A2249" s="57">
        <v>23191101</v>
      </c>
      <c r="B2249" s="58" t="s">
        <v>13966</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18025</v>
      </c>
    </row>
    <row r="2262" spans="1:2" x14ac:dyDescent="0.25">
      <c r="A2262" s="57">
        <v>23211001</v>
      </c>
      <c r="B2262" s="58" t="s">
        <v>12002</v>
      </c>
    </row>
    <row r="2263" spans="1:2" x14ac:dyDescent="0.25">
      <c r="A2263" s="57">
        <v>23211002</v>
      </c>
      <c r="B2263" s="58" t="s">
        <v>1597</v>
      </c>
    </row>
    <row r="2264" spans="1:2" x14ac:dyDescent="0.25">
      <c r="A2264" s="57">
        <v>23211101</v>
      </c>
      <c r="B2264" s="58" t="s">
        <v>10984</v>
      </c>
    </row>
    <row r="2265" spans="1:2" x14ac:dyDescent="0.25">
      <c r="A2265" s="57">
        <v>23221001</v>
      </c>
      <c r="B2265" s="58" t="s">
        <v>1441</v>
      </c>
    </row>
    <row r="2266" spans="1:2" x14ac:dyDescent="0.25">
      <c r="A2266" s="57">
        <v>23221002</v>
      </c>
      <c r="B2266" s="58" t="s">
        <v>6199</v>
      </c>
    </row>
    <row r="2267" spans="1:2" x14ac:dyDescent="0.25">
      <c r="A2267" s="57">
        <v>23221101</v>
      </c>
      <c r="B2267" s="58" t="s">
        <v>16400</v>
      </c>
    </row>
    <row r="2268" spans="1:2" x14ac:dyDescent="0.25">
      <c r="A2268" s="57">
        <v>23221201</v>
      </c>
      <c r="B2268" s="58" t="s">
        <v>15702</v>
      </c>
    </row>
    <row r="2269" spans="1:2" x14ac:dyDescent="0.25">
      <c r="A2269" s="57">
        <v>23231001</v>
      </c>
      <c r="B2269" s="58" t="s">
        <v>7760</v>
      </c>
    </row>
    <row r="2270" spans="1:2" x14ac:dyDescent="0.25">
      <c r="A2270" s="57">
        <v>23231002</v>
      </c>
      <c r="B2270" s="58" t="s">
        <v>17858</v>
      </c>
    </row>
    <row r="2271" spans="1:2" x14ac:dyDescent="0.25">
      <c r="A2271" s="57">
        <v>23231101</v>
      </c>
      <c r="B2271" s="58" t="s">
        <v>13773</v>
      </c>
    </row>
    <row r="2272" spans="1:2" x14ac:dyDescent="0.25">
      <c r="A2272" s="57">
        <v>23231102</v>
      </c>
      <c r="B2272" s="58" t="s">
        <v>13377</v>
      </c>
    </row>
    <row r="2273" spans="1:2" x14ac:dyDescent="0.25">
      <c r="A2273" s="57">
        <v>23231201</v>
      </c>
      <c r="B2273" s="58" t="s">
        <v>12895</v>
      </c>
    </row>
    <row r="2274" spans="1:2" x14ac:dyDescent="0.25">
      <c r="A2274" s="57">
        <v>23231202</v>
      </c>
      <c r="B2274" s="58" t="s">
        <v>9260</v>
      </c>
    </row>
    <row r="2275" spans="1:2" x14ac:dyDescent="0.25">
      <c r="A2275" s="57">
        <v>23231301</v>
      </c>
      <c r="B2275" s="58" t="s">
        <v>5126</v>
      </c>
    </row>
    <row r="2276" spans="1:2" x14ac:dyDescent="0.25">
      <c r="A2276" s="57">
        <v>23231302</v>
      </c>
      <c r="B2276" s="58" t="s">
        <v>9391</v>
      </c>
    </row>
    <row r="2277" spans="1:2" x14ac:dyDescent="0.25">
      <c r="A2277" s="57">
        <v>23231401</v>
      </c>
      <c r="B2277" s="58" t="s">
        <v>14062</v>
      </c>
    </row>
    <row r="2278" spans="1:2" x14ac:dyDescent="0.25">
      <c r="A2278" s="57">
        <v>23231402</v>
      </c>
      <c r="B2278" s="58" t="s">
        <v>15486</v>
      </c>
    </row>
    <row r="2279" spans="1:2" x14ac:dyDescent="0.25">
      <c r="A2279" s="57">
        <v>23231501</v>
      </c>
      <c r="B2279" s="58" t="s">
        <v>12116</v>
      </c>
    </row>
    <row r="2280" spans="1:2" x14ac:dyDescent="0.25">
      <c r="A2280" s="57">
        <v>23231502</v>
      </c>
      <c r="B2280" s="58" t="s">
        <v>4118</v>
      </c>
    </row>
    <row r="2281" spans="1:2" x14ac:dyDescent="0.25">
      <c r="A2281" s="57">
        <v>23231601</v>
      </c>
      <c r="B2281" s="58" t="s">
        <v>10949</v>
      </c>
    </row>
    <row r="2282" spans="1:2" x14ac:dyDescent="0.25">
      <c r="A2282" s="57">
        <v>23231602</v>
      </c>
      <c r="B2282" s="58" t="s">
        <v>8697</v>
      </c>
    </row>
    <row r="2283" spans="1:2" x14ac:dyDescent="0.25">
      <c r="A2283" s="57">
        <v>23231701</v>
      </c>
      <c r="B2283" s="58" t="s">
        <v>10679</v>
      </c>
    </row>
    <row r="2284" spans="1:2" x14ac:dyDescent="0.25">
      <c r="A2284" s="57">
        <v>23231801</v>
      </c>
      <c r="B2284" s="58" t="s">
        <v>12888</v>
      </c>
    </row>
    <row r="2285" spans="1:2" x14ac:dyDescent="0.25">
      <c r="A2285" s="57">
        <v>23231901</v>
      </c>
      <c r="B2285" s="58" t="s">
        <v>17024</v>
      </c>
    </row>
    <row r="2286" spans="1:2" x14ac:dyDescent="0.25">
      <c r="A2286" s="57">
        <v>23231902</v>
      </c>
      <c r="B2286" s="58" t="s">
        <v>9701</v>
      </c>
    </row>
    <row r="2287" spans="1:2" x14ac:dyDescent="0.25">
      <c r="A2287" s="57">
        <v>23231903</v>
      </c>
      <c r="B2287" s="58" t="s">
        <v>1841</v>
      </c>
    </row>
    <row r="2288" spans="1:2" x14ac:dyDescent="0.25">
      <c r="A2288" s="57">
        <v>23232001</v>
      </c>
      <c r="B2288" s="58" t="s">
        <v>9582</v>
      </c>
    </row>
    <row r="2289" spans="1:2" x14ac:dyDescent="0.25">
      <c r="A2289" s="57">
        <v>23232101</v>
      </c>
      <c r="B2289" s="58" t="s">
        <v>4826</v>
      </c>
    </row>
    <row r="2290" spans="1:2" x14ac:dyDescent="0.25">
      <c r="A2290" s="57">
        <v>23232201</v>
      </c>
      <c r="B2290" s="58" t="s">
        <v>3845</v>
      </c>
    </row>
    <row r="2291" spans="1:2" x14ac:dyDescent="0.25">
      <c r="A2291" s="57">
        <v>24101501</v>
      </c>
      <c r="B2291" s="58" t="s">
        <v>17039</v>
      </c>
    </row>
    <row r="2292" spans="1:2" x14ac:dyDescent="0.25">
      <c r="A2292" s="57">
        <v>24101502</v>
      </c>
      <c r="B2292" s="58" t="s">
        <v>2884</v>
      </c>
    </row>
    <row r="2293" spans="1:2" x14ac:dyDescent="0.25">
      <c r="A2293" s="57">
        <v>24101503</v>
      </c>
      <c r="B2293" s="58" t="s">
        <v>17280</v>
      </c>
    </row>
    <row r="2294" spans="1:2" x14ac:dyDescent="0.25">
      <c r="A2294" s="57">
        <v>24101504</v>
      </c>
      <c r="B2294" s="58" t="s">
        <v>13426</v>
      </c>
    </row>
    <row r="2295" spans="1:2" x14ac:dyDescent="0.25">
      <c r="A2295" s="57">
        <v>24101505</v>
      </c>
      <c r="B2295" s="58" t="s">
        <v>13707</v>
      </c>
    </row>
    <row r="2296" spans="1:2" x14ac:dyDescent="0.25">
      <c r="A2296" s="57">
        <v>24101506</v>
      </c>
      <c r="B2296" s="58" t="s">
        <v>16040</v>
      </c>
    </row>
    <row r="2297" spans="1:2" x14ac:dyDescent="0.25">
      <c r="A2297" s="57">
        <v>24101507</v>
      </c>
      <c r="B2297" s="58" t="s">
        <v>13758</v>
      </c>
    </row>
    <row r="2298" spans="1:2" x14ac:dyDescent="0.25">
      <c r="A2298" s="57">
        <v>24101508</v>
      </c>
      <c r="B2298" s="58" t="s">
        <v>2050</v>
      </c>
    </row>
    <row r="2299" spans="1:2" x14ac:dyDescent="0.25">
      <c r="A2299" s="57">
        <v>24101509</v>
      </c>
      <c r="B2299" s="58" t="s">
        <v>4503</v>
      </c>
    </row>
    <row r="2300" spans="1:2" x14ac:dyDescent="0.25">
      <c r="A2300" s="57">
        <v>24101510</v>
      </c>
      <c r="B2300" s="58" t="s">
        <v>12428</v>
      </c>
    </row>
    <row r="2301" spans="1:2" x14ac:dyDescent="0.25">
      <c r="A2301" s="57">
        <v>24101511</v>
      </c>
      <c r="B2301" s="58" t="s">
        <v>3700</v>
      </c>
    </row>
    <row r="2302" spans="1:2" x14ac:dyDescent="0.25">
      <c r="A2302" s="57">
        <v>24101512</v>
      </c>
      <c r="B2302" s="58" t="s">
        <v>12377</v>
      </c>
    </row>
    <row r="2303" spans="1:2" x14ac:dyDescent="0.25">
      <c r="A2303" s="57">
        <v>24101601</v>
      </c>
      <c r="B2303" s="58" t="s">
        <v>18368</v>
      </c>
    </row>
    <row r="2304" spans="1:2" x14ac:dyDescent="0.25">
      <c r="A2304" s="57">
        <v>24101602</v>
      </c>
      <c r="B2304" s="58" t="s">
        <v>11713</v>
      </c>
    </row>
    <row r="2305" spans="1:2" x14ac:dyDescent="0.25">
      <c r="A2305" s="57">
        <v>24101603</v>
      </c>
      <c r="B2305" s="58" t="s">
        <v>18615</v>
      </c>
    </row>
    <row r="2306" spans="1:2" x14ac:dyDescent="0.25">
      <c r="A2306" s="57">
        <v>24101604</v>
      </c>
      <c r="B2306" s="58" t="s">
        <v>4369</v>
      </c>
    </row>
    <row r="2307" spans="1:2" x14ac:dyDescent="0.25">
      <c r="A2307" s="57">
        <v>24101605</v>
      </c>
      <c r="B2307" s="58" t="s">
        <v>7213</v>
      </c>
    </row>
    <row r="2308" spans="1:2" x14ac:dyDescent="0.25">
      <c r="A2308" s="57">
        <v>24101606</v>
      </c>
      <c r="B2308" s="58" t="s">
        <v>18515</v>
      </c>
    </row>
    <row r="2309" spans="1:2" x14ac:dyDescent="0.25">
      <c r="A2309" s="57">
        <v>24101608</v>
      </c>
      <c r="B2309" s="58" t="s">
        <v>15450</v>
      </c>
    </row>
    <row r="2310" spans="1:2" x14ac:dyDescent="0.25">
      <c r="A2310" s="57">
        <v>24101609</v>
      </c>
      <c r="B2310" s="58" t="s">
        <v>434</v>
      </c>
    </row>
    <row r="2311" spans="1:2" x14ac:dyDescent="0.25">
      <c r="A2311" s="57">
        <v>24101610</v>
      </c>
      <c r="B2311" s="58" t="s">
        <v>13465</v>
      </c>
    </row>
    <row r="2312" spans="1:2" x14ac:dyDescent="0.25">
      <c r="A2312" s="57">
        <v>24101611</v>
      </c>
      <c r="B2312" s="58" t="s">
        <v>139</v>
      </c>
    </row>
    <row r="2313" spans="1:2" x14ac:dyDescent="0.25">
      <c r="A2313" s="57">
        <v>24101612</v>
      </c>
      <c r="B2313" s="58" t="s">
        <v>13528</v>
      </c>
    </row>
    <row r="2314" spans="1:2" x14ac:dyDescent="0.25">
      <c r="A2314" s="57">
        <v>24101613</v>
      </c>
      <c r="B2314" s="58" t="s">
        <v>12132</v>
      </c>
    </row>
    <row r="2315" spans="1:2" x14ac:dyDescent="0.25">
      <c r="A2315" s="57">
        <v>24101614</v>
      </c>
      <c r="B2315" s="58" t="s">
        <v>11100</v>
      </c>
    </row>
    <row r="2316" spans="1:2" x14ac:dyDescent="0.25">
      <c r="A2316" s="57">
        <v>24101615</v>
      </c>
      <c r="B2316" s="58" t="s">
        <v>12638</v>
      </c>
    </row>
    <row r="2317" spans="1:2" x14ac:dyDescent="0.25">
      <c r="A2317" s="57">
        <v>24101616</v>
      </c>
      <c r="B2317" s="58" t="s">
        <v>17489</v>
      </c>
    </row>
    <row r="2318" spans="1:2" x14ac:dyDescent="0.25">
      <c r="A2318" s="57">
        <v>24101617</v>
      </c>
      <c r="B2318" s="58" t="s">
        <v>15634</v>
      </c>
    </row>
    <row r="2319" spans="1:2" x14ac:dyDescent="0.25">
      <c r="A2319" s="57">
        <v>24101618</v>
      </c>
      <c r="B2319" s="58" t="s">
        <v>18163</v>
      </c>
    </row>
    <row r="2320" spans="1:2" x14ac:dyDescent="0.25">
      <c r="A2320" s="57">
        <v>24101619</v>
      </c>
      <c r="B2320" s="58" t="s">
        <v>9681</v>
      </c>
    </row>
    <row r="2321" spans="1:2" x14ac:dyDescent="0.25">
      <c r="A2321" s="57">
        <v>24101620</v>
      </c>
      <c r="B2321" s="58" t="s">
        <v>14590</v>
      </c>
    </row>
    <row r="2322" spans="1:2" x14ac:dyDescent="0.25">
      <c r="A2322" s="57">
        <v>24101621</v>
      </c>
      <c r="B2322" s="58" t="s">
        <v>5012</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6546</v>
      </c>
    </row>
    <row r="2330" spans="1:2" x14ac:dyDescent="0.25">
      <c r="A2330" s="57">
        <v>24101629</v>
      </c>
      <c r="B2330" s="58" t="s">
        <v>2457</v>
      </c>
    </row>
    <row r="2331" spans="1:2" x14ac:dyDescent="0.25">
      <c r="A2331" s="57">
        <v>24101630</v>
      </c>
      <c r="B2331" s="58" t="s">
        <v>7631</v>
      </c>
    </row>
    <row r="2332" spans="1:2" x14ac:dyDescent="0.25">
      <c r="A2332" s="57">
        <v>24101631</v>
      </c>
      <c r="B2332" s="58" t="s">
        <v>13192</v>
      </c>
    </row>
    <row r="2333" spans="1:2" x14ac:dyDescent="0.25">
      <c r="A2333" s="57">
        <v>24101632</v>
      </c>
      <c r="B2333" s="58" t="s">
        <v>4974</v>
      </c>
    </row>
    <row r="2334" spans="1:2" x14ac:dyDescent="0.25">
      <c r="A2334" s="57">
        <v>24101633</v>
      </c>
      <c r="B2334" s="58" t="s">
        <v>1944</v>
      </c>
    </row>
    <row r="2335" spans="1:2" x14ac:dyDescent="0.25">
      <c r="A2335" s="57">
        <v>24101634</v>
      </c>
      <c r="B2335" s="58" t="s">
        <v>14886</v>
      </c>
    </row>
    <row r="2336" spans="1:2" x14ac:dyDescent="0.25">
      <c r="A2336" s="57">
        <v>24101701</v>
      </c>
      <c r="B2336" s="58" t="s">
        <v>2521</v>
      </c>
    </row>
    <row r="2337" spans="1:2" x14ac:dyDescent="0.25">
      <c r="A2337" s="57">
        <v>24101702</v>
      </c>
      <c r="B2337" s="58" t="s">
        <v>998</v>
      </c>
    </row>
    <row r="2338" spans="1:2" x14ac:dyDescent="0.25">
      <c r="A2338" s="57">
        <v>24101703</v>
      </c>
      <c r="B2338" s="58" t="s">
        <v>9789</v>
      </c>
    </row>
    <row r="2339" spans="1:2" x14ac:dyDescent="0.25">
      <c r="A2339" s="57">
        <v>24101704</v>
      </c>
      <c r="B2339" s="58" t="s">
        <v>13675</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9609</v>
      </c>
    </row>
    <row r="2344" spans="1:2" x14ac:dyDescent="0.25">
      <c r="A2344" s="57">
        <v>24101709</v>
      </c>
      <c r="B2344" s="58" t="s">
        <v>2131</v>
      </c>
    </row>
    <row r="2345" spans="1:2" x14ac:dyDescent="0.25">
      <c r="A2345" s="57">
        <v>24101710</v>
      </c>
      <c r="B2345" s="58" t="s">
        <v>7188</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12966</v>
      </c>
    </row>
    <row r="2350" spans="1:2" x14ac:dyDescent="0.25">
      <c r="A2350" s="57">
        <v>24101715</v>
      </c>
      <c r="B2350" s="58" t="s">
        <v>5947</v>
      </c>
    </row>
    <row r="2351" spans="1:2" x14ac:dyDescent="0.25">
      <c r="A2351" s="57">
        <v>24101716</v>
      </c>
      <c r="B2351" s="58" t="s">
        <v>4491</v>
      </c>
    </row>
    <row r="2352" spans="1:2" x14ac:dyDescent="0.25">
      <c r="A2352" s="57">
        <v>24101717</v>
      </c>
      <c r="B2352" s="58" t="s">
        <v>15446</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13814</v>
      </c>
    </row>
    <row r="2359" spans="1:2" x14ac:dyDescent="0.25">
      <c r="A2359" s="57">
        <v>24101725</v>
      </c>
      <c r="B2359" s="58" t="s">
        <v>8719</v>
      </c>
    </row>
    <row r="2360" spans="1:2" x14ac:dyDescent="0.25">
      <c r="A2360" s="57">
        <v>24101726</v>
      </c>
      <c r="B2360" s="58" t="s">
        <v>8297</v>
      </c>
    </row>
    <row r="2361" spans="1:2" x14ac:dyDescent="0.25">
      <c r="A2361" s="57">
        <v>24101727</v>
      </c>
      <c r="B2361" s="58" t="s">
        <v>15936</v>
      </c>
    </row>
    <row r="2362" spans="1:2" x14ac:dyDescent="0.25">
      <c r="A2362" s="57">
        <v>24101728</v>
      </c>
      <c r="B2362" s="58" t="s">
        <v>16447</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9888</v>
      </c>
    </row>
    <row r="2368" spans="1:2" x14ac:dyDescent="0.25">
      <c r="A2368" s="57">
        <v>24101806</v>
      </c>
      <c r="B2368" s="58" t="s">
        <v>13486</v>
      </c>
    </row>
    <row r="2369" spans="1:2" x14ac:dyDescent="0.25">
      <c r="A2369" s="57">
        <v>24101807</v>
      </c>
      <c r="B2369" s="58" t="s">
        <v>12266</v>
      </c>
    </row>
    <row r="2370" spans="1:2" x14ac:dyDescent="0.25">
      <c r="A2370" s="57">
        <v>24101808</v>
      </c>
      <c r="B2370" s="58" t="s">
        <v>8461</v>
      </c>
    </row>
    <row r="2371" spans="1:2" x14ac:dyDescent="0.25">
      <c r="A2371" s="57">
        <v>24101809</v>
      </c>
      <c r="B2371" s="58" t="s">
        <v>15959</v>
      </c>
    </row>
    <row r="2372" spans="1:2" x14ac:dyDescent="0.25">
      <c r="A2372" s="57">
        <v>24101901</v>
      </c>
      <c r="B2372" s="58" t="s">
        <v>8284</v>
      </c>
    </row>
    <row r="2373" spans="1:2" x14ac:dyDescent="0.25">
      <c r="A2373" s="57">
        <v>24101902</v>
      </c>
      <c r="B2373" s="58" t="s">
        <v>14834</v>
      </c>
    </row>
    <row r="2374" spans="1:2" x14ac:dyDescent="0.25">
      <c r="A2374" s="57">
        <v>24101903</v>
      </c>
      <c r="B2374" s="58" t="s">
        <v>12150</v>
      </c>
    </row>
    <row r="2375" spans="1:2" x14ac:dyDescent="0.25">
      <c r="A2375" s="57">
        <v>24101904</v>
      </c>
      <c r="B2375" s="58" t="s">
        <v>5383</v>
      </c>
    </row>
    <row r="2376" spans="1:2" x14ac:dyDescent="0.25">
      <c r="A2376" s="57">
        <v>24101905</v>
      </c>
      <c r="B2376" s="58" t="s">
        <v>17566</v>
      </c>
    </row>
    <row r="2377" spans="1:2" x14ac:dyDescent="0.25">
      <c r="A2377" s="57">
        <v>24101906</v>
      </c>
      <c r="B2377" s="58" t="s">
        <v>2505</v>
      </c>
    </row>
    <row r="2378" spans="1:2" x14ac:dyDescent="0.25">
      <c r="A2378" s="57">
        <v>24101907</v>
      </c>
      <c r="B2378" s="58" t="s">
        <v>14452</v>
      </c>
    </row>
    <row r="2379" spans="1:2" x14ac:dyDescent="0.25">
      <c r="A2379" s="57">
        <v>24102001</v>
      </c>
      <c r="B2379" s="58" t="s">
        <v>8600</v>
      </c>
    </row>
    <row r="2380" spans="1:2" x14ac:dyDescent="0.25">
      <c r="A2380" s="57">
        <v>24102002</v>
      </c>
      <c r="B2380" s="58" t="s">
        <v>10749</v>
      </c>
    </row>
    <row r="2381" spans="1:2" x14ac:dyDescent="0.25">
      <c r="A2381" s="57">
        <v>24102004</v>
      </c>
      <c r="B2381" s="58" t="s">
        <v>7078</v>
      </c>
    </row>
    <row r="2382" spans="1:2" x14ac:dyDescent="0.25">
      <c r="A2382" s="57">
        <v>24102005</v>
      </c>
      <c r="B2382" s="58" t="s">
        <v>14673</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10480</v>
      </c>
    </row>
    <row r="2387" spans="1:2" x14ac:dyDescent="0.25">
      <c r="A2387" s="57">
        <v>24102102</v>
      </c>
      <c r="B2387" s="58" t="s">
        <v>4878</v>
      </c>
    </row>
    <row r="2388" spans="1:2" x14ac:dyDescent="0.25">
      <c r="A2388" s="57">
        <v>24102103</v>
      </c>
      <c r="B2388" s="58" t="s">
        <v>7231</v>
      </c>
    </row>
    <row r="2389" spans="1:2" x14ac:dyDescent="0.25">
      <c r="A2389" s="57">
        <v>24102104</v>
      </c>
      <c r="B2389" s="58" t="s">
        <v>16685</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13662</v>
      </c>
    </row>
    <row r="2394" spans="1:2" x14ac:dyDescent="0.25">
      <c r="A2394" s="57">
        <v>24102109</v>
      </c>
      <c r="B2394" s="58" t="s">
        <v>9244</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11125</v>
      </c>
    </row>
    <row r="2403" spans="1:2" x14ac:dyDescent="0.25">
      <c r="A2403" s="57">
        <v>24111505</v>
      </c>
      <c r="B2403" s="58" t="s">
        <v>12896</v>
      </c>
    </row>
    <row r="2404" spans="1:2" x14ac:dyDescent="0.25">
      <c r="A2404" s="57">
        <v>24111506</v>
      </c>
      <c r="B2404" s="58" t="s">
        <v>4519</v>
      </c>
    </row>
    <row r="2405" spans="1:2" x14ac:dyDescent="0.25">
      <c r="A2405" s="57">
        <v>24111507</v>
      </c>
      <c r="B2405" s="58" t="s">
        <v>6160</v>
      </c>
    </row>
    <row r="2406" spans="1:2" x14ac:dyDescent="0.25">
      <c r="A2406" s="57">
        <v>24111508</v>
      </c>
      <c r="B2406" s="58" t="s">
        <v>13622</v>
      </c>
    </row>
    <row r="2407" spans="1:2" x14ac:dyDescent="0.25">
      <c r="A2407" s="57">
        <v>24111509</v>
      </c>
      <c r="B2407" s="58" t="s">
        <v>16020</v>
      </c>
    </row>
    <row r="2408" spans="1:2" x14ac:dyDescent="0.25">
      <c r="A2408" s="57">
        <v>24111801</v>
      </c>
      <c r="B2408" s="58" t="s">
        <v>2977</v>
      </c>
    </row>
    <row r="2409" spans="1:2" x14ac:dyDescent="0.25">
      <c r="A2409" s="57">
        <v>24111802</v>
      </c>
      <c r="B2409" s="58" t="s">
        <v>12736</v>
      </c>
    </row>
    <row r="2410" spans="1:2" x14ac:dyDescent="0.25">
      <c r="A2410" s="57">
        <v>24111803</v>
      </c>
      <c r="B2410" s="58" t="s">
        <v>7391</v>
      </c>
    </row>
    <row r="2411" spans="1:2" x14ac:dyDescent="0.25">
      <c r="A2411" s="57">
        <v>24111804</v>
      </c>
      <c r="B2411" s="58" t="s">
        <v>15982</v>
      </c>
    </row>
    <row r="2412" spans="1:2" x14ac:dyDescent="0.25">
      <c r="A2412" s="57">
        <v>24111805</v>
      </c>
      <c r="B2412" s="58" t="s">
        <v>12872</v>
      </c>
    </row>
    <row r="2413" spans="1:2" x14ac:dyDescent="0.25">
      <c r="A2413" s="57">
        <v>24111806</v>
      </c>
      <c r="B2413" s="58" t="s">
        <v>1816</v>
      </c>
    </row>
    <row r="2414" spans="1:2" x14ac:dyDescent="0.25">
      <c r="A2414" s="57">
        <v>24111807</v>
      </c>
      <c r="B2414" s="58" t="s">
        <v>10276</v>
      </c>
    </row>
    <row r="2415" spans="1:2" x14ac:dyDescent="0.25">
      <c r="A2415" s="57">
        <v>24111808</v>
      </c>
      <c r="B2415" s="58" t="s">
        <v>5559</v>
      </c>
    </row>
    <row r="2416" spans="1:2" x14ac:dyDescent="0.25">
      <c r="A2416" s="57">
        <v>24111809</v>
      </c>
      <c r="B2416" s="58" t="s">
        <v>1199</v>
      </c>
    </row>
    <row r="2417" spans="1:2" x14ac:dyDescent="0.25">
      <c r="A2417" s="57">
        <v>24111810</v>
      </c>
      <c r="B2417" s="58" t="s">
        <v>8165</v>
      </c>
    </row>
    <row r="2418" spans="1:2" x14ac:dyDescent="0.25">
      <c r="A2418" s="57">
        <v>24111811</v>
      </c>
      <c r="B2418" s="58" t="s">
        <v>16919</v>
      </c>
    </row>
    <row r="2419" spans="1:2" x14ac:dyDescent="0.25">
      <c r="A2419" s="57">
        <v>24111812</v>
      </c>
      <c r="B2419" s="58" t="s">
        <v>12526</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8176</v>
      </c>
    </row>
    <row r="2424" spans="1:2" x14ac:dyDescent="0.25">
      <c r="A2424" s="57">
        <v>24112006</v>
      </c>
      <c r="B2424" s="58" t="s">
        <v>12709</v>
      </c>
    </row>
    <row r="2425" spans="1:2" x14ac:dyDescent="0.25">
      <c r="A2425" s="57">
        <v>24112101</v>
      </c>
      <c r="B2425" s="58" t="s">
        <v>13906</v>
      </c>
    </row>
    <row r="2426" spans="1:2" x14ac:dyDescent="0.25">
      <c r="A2426" s="57">
        <v>24112102</v>
      </c>
      <c r="B2426" s="58" t="s">
        <v>13902</v>
      </c>
    </row>
    <row r="2427" spans="1:2" x14ac:dyDescent="0.25">
      <c r="A2427" s="57">
        <v>24112108</v>
      </c>
      <c r="B2427" s="58" t="s">
        <v>18086</v>
      </c>
    </row>
    <row r="2428" spans="1:2" x14ac:dyDescent="0.25">
      <c r="A2428" s="57">
        <v>24112109</v>
      </c>
      <c r="B2428" s="58" t="s">
        <v>1529</v>
      </c>
    </row>
    <row r="2429" spans="1:2" x14ac:dyDescent="0.25">
      <c r="A2429" s="57">
        <v>24112110</v>
      </c>
      <c r="B2429" s="58" t="s">
        <v>11602</v>
      </c>
    </row>
    <row r="2430" spans="1:2" x14ac:dyDescent="0.25">
      <c r="A2430" s="57">
        <v>24112111</v>
      </c>
      <c r="B2430" s="58" t="s">
        <v>17669</v>
      </c>
    </row>
    <row r="2431" spans="1:2" x14ac:dyDescent="0.25">
      <c r="A2431" s="57">
        <v>24112112</v>
      </c>
      <c r="B2431" s="58" t="s">
        <v>1117</v>
      </c>
    </row>
    <row r="2432" spans="1:2" x14ac:dyDescent="0.25">
      <c r="A2432" s="57">
        <v>24112204</v>
      </c>
      <c r="B2432" s="58" t="s">
        <v>8342</v>
      </c>
    </row>
    <row r="2433" spans="1:2" x14ac:dyDescent="0.25">
      <c r="A2433" s="57">
        <v>24112205</v>
      </c>
      <c r="B2433" s="58" t="s">
        <v>2621</v>
      </c>
    </row>
    <row r="2434" spans="1:2" x14ac:dyDescent="0.25">
      <c r="A2434" s="57">
        <v>24112206</v>
      </c>
      <c r="B2434" s="58" t="s">
        <v>3765</v>
      </c>
    </row>
    <row r="2435" spans="1:2" x14ac:dyDescent="0.25">
      <c r="A2435" s="57">
        <v>24112207</v>
      </c>
      <c r="B2435" s="58" t="s">
        <v>18747</v>
      </c>
    </row>
    <row r="2436" spans="1:2" x14ac:dyDescent="0.25">
      <c r="A2436" s="57">
        <v>24112208</v>
      </c>
      <c r="B2436" s="58" t="s">
        <v>2605</v>
      </c>
    </row>
    <row r="2437" spans="1:2" x14ac:dyDescent="0.25">
      <c r="A2437" s="57">
        <v>24112209</v>
      </c>
      <c r="B2437" s="58" t="s">
        <v>9549</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16989</v>
      </c>
    </row>
    <row r="2442" spans="1:2" x14ac:dyDescent="0.25">
      <c r="A2442" s="57">
        <v>24112405</v>
      </c>
      <c r="B2442" s="58" t="s">
        <v>238</v>
      </c>
    </row>
    <row r="2443" spans="1:2" x14ac:dyDescent="0.25">
      <c r="A2443" s="57">
        <v>24112406</v>
      </c>
      <c r="B2443" s="58" t="s">
        <v>12162</v>
      </c>
    </row>
    <row r="2444" spans="1:2" x14ac:dyDescent="0.25">
      <c r="A2444" s="57">
        <v>24112407</v>
      </c>
      <c r="B2444" s="58" t="s">
        <v>4349</v>
      </c>
    </row>
    <row r="2445" spans="1:2" x14ac:dyDescent="0.25">
      <c r="A2445" s="57">
        <v>24112408</v>
      </c>
      <c r="B2445" s="58" t="s">
        <v>14738</v>
      </c>
    </row>
    <row r="2446" spans="1:2" x14ac:dyDescent="0.25">
      <c r="A2446" s="57">
        <v>24112409</v>
      </c>
      <c r="B2446" s="58" t="s">
        <v>5116</v>
      </c>
    </row>
    <row r="2447" spans="1:2" x14ac:dyDescent="0.25">
      <c r="A2447" s="57">
        <v>24112501</v>
      </c>
      <c r="B2447" s="58" t="s">
        <v>7832</v>
      </c>
    </row>
    <row r="2448" spans="1:2" x14ac:dyDescent="0.25">
      <c r="A2448" s="57">
        <v>24112502</v>
      </c>
      <c r="B2448" s="58" t="s">
        <v>3641</v>
      </c>
    </row>
    <row r="2449" spans="1:2" x14ac:dyDescent="0.25">
      <c r="A2449" s="57">
        <v>24112503</v>
      </c>
      <c r="B2449" s="58" t="s">
        <v>17735</v>
      </c>
    </row>
    <row r="2450" spans="1:2" x14ac:dyDescent="0.25">
      <c r="A2450" s="57">
        <v>24112504</v>
      </c>
      <c r="B2450" s="58" t="s">
        <v>16751</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10940</v>
      </c>
    </row>
    <row r="2455" spans="1:2" x14ac:dyDescent="0.25">
      <c r="A2455" s="57">
        <v>24121503</v>
      </c>
      <c r="B2455" s="58" t="s">
        <v>10932</v>
      </c>
    </row>
    <row r="2456" spans="1:2" x14ac:dyDescent="0.25">
      <c r="A2456" s="57">
        <v>24121504</v>
      </c>
      <c r="B2456" s="58" t="s">
        <v>1373</v>
      </c>
    </row>
    <row r="2457" spans="1:2" x14ac:dyDescent="0.25">
      <c r="A2457" s="57">
        <v>24121506</v>
      </c>
      <c r="B2457" s="58" t="s">
        <v>4515</v>
      </c>
    </row>
    <row r="2458" spans="1:2" x14ac:dyDescent="0.25">
      <c r="A2458" s="57">
        <v>24121507</v>
      </c>
      <c r="B2458" s="58" t="s">
        <v>12566</v>
      </c>
    </row>
    <row r="2459" spans="1:2" x14ac:dyDescent="0.25">
      <c r="A2459" s="57">
        <v>24121508</v>
      </c>
      <c r="B2459" s="58" t="s">
        <v>2766</v>
      </c>
    </row>
    <row r="2460" spans="1:2" x14ac:dyDescent="0.25">
      <c r="A2460" s="57">
        <v>24121509</v>
      </c>
      <c r="B2460" s="58" t="s">
        <v>3782</v>
      </c>
    </row>
    <row r="2461" spans="1:2" x14ac:dyDescent="0.25">
      <c r="A2461" s="57">
        <v>24121801</v>
      </c>
      <c r="B2461" s="58" t="s">
        <v>12354</v>
      </c>
    </row>
    <row r="2462" spans="1:2" x14ac:dyDescent="0.25">
      <c r="A2462" s="57">
        <v>24121802</v>
      </c>
      <c r="B2462" s="58" t="s">
        <v>14238</v>
      </c>
    </row>
    <row r="2463" spans="1:2" x14ac:dyDescent="0.25">
      <c r="A2463" s="57">
        <v>24121803</v>
      </c>
      <c r="B2463" s="58" t="s">
        <v>9664</v>
      </c>
    </row>
    <row r="2464" spans="1:2" x14ac:dyDescent="0.25">
      <c r="A2464" s="57">
        <v>24121804</v>
      </c>
      <c r="B2464" s="58" t="s">
        <v>638</v>
      </c>
    </row>
    <row r="2465" spans="1:2" x14ac:dyDescent="0.25">
      <c r="A2465" s="57">
        <v>24121805</v>
      </c>
      <c r="B2465" s="58" t="s">
        <v>1850</v>
      </c>
    </row>
    <row r="2466" spans="1:2" x14ac:dyDescent="0.25">
      <c r="A2466" s="57">
        <v>24121806</v>
      </c>
      <c r="B2466" s="58" t="s">
        <v>13934</v>
      </c>
    </row>
    <row r="2467" spans="1:2" x14ac:dyDescent="0.25">
      <c r="A2467" s="57">
        <v>24121807</v>
      </c>
      <c r="B2467" s="58" t="s">
        <v>10895</v>
      </c>
    </row>
    <row r="2468" spans="1:2" x14ac:dyDescent="0.25">
      <c r="A2468" s="57">
        <v>24122001</v>
      </c>
      <c r="B2468" s="58" t="s">
        <v>3832</v>
      </c>
    </row>
    <row r="2469" spans="1:2" x14ac:dyDescent="0.25">
      <c r="A2469" s="57">
        <v>24122002</v>
      </c>
      <c r="B2469" s="58" t="s">
        <v>7133</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15922</v>
      </c>
    </row>
    <row r="2474" spans="1:2" x14ac:dyDescent="0.25">
      <c r="A2474" s="57">
        <v>24131501</v>
      </c>
      <c r="B2474" s="58" t="s">
        <v>302</v>
      </c>
    </row>
    <row r="2475" spans="1:2" x14ac:dyDescent="0.25">
      <c r="A2475" s="57">
        <v>24131502</v>
      </c>
      <c r="B2475" s="58" t="s">
        <v>12484</v>
      </c>
    </row>
    <row r="2476" spans="1:2" x14ac:dyDescent="0.25">
      <c r="A2476" s="57">
        <v>24131503</v>
      </c>
      <c r="B2476" s="58" t="s">
        <v>4433</v>
      </c>
    </row>
    <row r="2477" spans="1:2" x14ac:dyDescent="0.25">
      <c r="A2477" s="57">
        <v>24131504</v>
      </c>
      <c r="B2477" s="58" t="s">
        <v>15425</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18734</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7983</v>
      </c>
    </row>
    <row r="2487" spans="1:2" x14ac:dyDescent="0.25">
      <c r="A2487" s="57">
        <v>24131901</v>
      </c>
      <c r="B2487" s="58" t="s">
        <v>5142</v>
      </c>
    </row>
    <row r="2488" spans="1:2" x14ac:dyDescent="0.25">
      <c r="A2488" s="57">
        <v>24131902</v>
      </c>
      <c r="B2488" s="58" t="s">
        <v>12459</v>
      </c>
    </row>
    <row r="2489" spans="1:2" x14ac:dyDescent="0.25">
      <c r="A2489" s="57">
        <v>24141501</v>
      </c>
      <c r="B2489" s="58" t="s">
        <v>932</v>
      </c>
    </row>
    <row r="2490" spans="1:2" x14ac:dyDescent="0.25">
      <c r="A2490" s="57">
        <v>24141502</v>
      </c>
      <c r="B2490" s="58" t="s">
        <v>7992</v>
      </c>
    </row>
    <row r="2491" spans="1:2" x14ac:dyDescent="0.25">
      <c r="A2491" s="57">
        <v>24141504</v>
      </c>
      <c r="B2491" s="58" t="s">
        <v>18095</v>
      </c>
    </row>
    <row r="2492" spans="1:2" x14ac:dyDescent="0.25">
      <c r="A2492" s="57">
        <v>24141506</v>
      </c>
      <c r="B2492" s="58" t="s">
        <v>4900</v>
      </c>
    </row>
    <row r="2493" spans="1:2" x14ac:dyDescent="0.25">
      <c r="A2493" s="57">
        <v>24141507</v>
      </c>
      <c r="B2493" s="58" t="s">
        <v>13036</v>
      </c>
    </row>
    <row r="2494" spans="1:2" x14ac:dyDescent="0.25">
      <c r="A2494" s="57">
        <v>24141508</v>
      </c>
      <c r="B2494" s="58" t="s">
        <v>7527</v>
      </c>
    </row>
    <row r="2495" spans="1:2" x14ac:dyDescent="0.25">
      <c r="A2495" s="57">
        <v>24141509</v>
      </c>
      <c r="B2495" s="58" t="s">
        <v>10561</v>
      </c>
    </row>
    <row r="2496" spans="1:2" x14ac:dyDescent="0.25">
      <c r="A2496" s="57">
        <v>24141510</v>
      </c>
      <c r="B2496" s="58" t="s">
        <v>7067</v>
      </c>
    </row>
    <row r="2497" spans="1:2" x14ac:dyDescent="0.25">
      <c r="A2497" s="57">
        <v>24141511</v>
      </c>
      <c r="B2497" s="58" t="s">
        <v>2223</v>
      </c>
    </row>
    <row r="2498" spans="1:2" x14ac:dyDescent="0.25">
      <c r="A2498" s="57">
        <v>24141512</v>
      </c>
      <c r="B2498" s="58" t="s">
        <v>17951</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17702</v>
      </c>
    </row>
    <row r="2504" spans="1:2" x14ac:dyDescent="0.25">
      <c r="A2504" s="57">
        <v>24141603</v>
      </c>
      <c r="B2504" s="58" t="s">
        <v>11643</v>
      </c>
    </row>
    <row r="2505" spans="1:2" x14ac:dyDescent="0.25">
      <c r="A2505" s="57">
        <v>24141604</v>
      </c>
      <c r="B2505" s="58" t="s">
        <v>6904</v>
      </c>
    </row>
    <row r="2506" spans="1:2" x14ac:dyDescent="0.25">
      <c r="A2506" s="57">
        <v>24141605</v>
      </c>
      <c r="B2506" s="58" t="s">
        <v>5817</v>
      </c>
    </row>
    <row r="2507" spans="1:2" x14ac:dyDescent="0.25">
      <c r="A2507" s="57">
        <v>24141606</v>
      </c>
      <c r="B2507" s="58" t="s">
        <v>705</v>
      </c>
    </row>
    <row r="2508" spans="1:2" x14ac:dyDescent="0.25">
      <c r="A2508" s="57">
        <v>24141607</v>
      </c>
      <c r="B2508" s="58" t="s">
        <v>13293</v>
      </c>
    </row>
    <row r="2509" spans="1:2" x14ac:dyDescent="0.25">
      <c r="A2509" s="57">
        <v>24141608</v>
      </c>
      <c r="B2509" s="58" t="s">
        <v>17336</v>
      </c>
    </row>
    <row r="2510" spans="1:2" x14ac:dyDescent="0.25">
      <c r="A2510" s="57">
        <v>24141701</v>
      </c>
      <c r="B2510" s="58" t="s">
        <v>2757</v>
      </c>
    </row>
    <row r="2511" spans="1:2" x14ac:dyDescent="0.25">
      <c r="A2511" s="57">
        <v>24141702</v>
      </c>
      <c r="B2511" s="58" t="s">
        <v>8103</v>
      </c>
    </row>
    <row r="2512" spans="1:2" x14ac:dyDescent="0.25">
      <c r="A2512" s="57">
        <v>24141703</v>
      </c>
      <c r="B2512" s="58" t="s">
        <v>8066</v>
      </c>
    </row>
    <row r="2513" spans="1:2" x14ac:dyDescent="0.25">
      <c r="A2513" s="57">
        <v>24141704</v>
      </c>
      <c r="B2513" s="58" t="s">
        <v>13524</v>
      </c>
    </row>
    <row r="2514" spans="1:2" x14ac:dyDescent="0.25">
      <c r="A2514" s="57">
        <v>24141705</v>
      </c>
      <c r="B2514" s="58" t="s">
        <v>8234</v>
      </c>
    </row>
    <row r="2515" spans="1:2" x14ac:dyDescent="0.25">
      <c r="A2515" s="57">
        <v>24141706</v>
      </c>
      <c r="B2515" s="58" t="s">
        <v>15730</v>
      </c>
    </row>
    <row r="2516" spans="1:2" x14ac:dyDescent="0.25">
      <c r="A2516" s="57">
        <v>24141707</v>
      </c>
      <c r="B2516" s="58" t="s">
        <v>17496</v>
      </c>
    </row>
    <row r="2517" spans="1:2" x14ac:dyDescent="0.25">
      <c r="A2517" s="57">
        <v>24141708</v>
      </c>
      <c r="B2517" s="58" t="s">
        <v>12108</v>
      </c>
    </row>
    <row r="2518" spans="1:2" x14ac:dyDescent="0.25">
      <c r="A2518" s="57">
        <v>24141709</v>
      </c>
      <c r="B2518" s="58" t="s">
        <v>9538</v>
      </c>
    </row>
    <row r="2519" spans="1:2" x14ac:dyDescent="0.25">
      <c r="A2519" s="57">
        <v>25101501</v>
      </c>
      <c r="B2519" s="58" t="s">
        <v>16742</v>
      </c>
    </row>
    <row r="2520" spans="1:2" x14ac:dyDescent="0.25">
      <c r="A2520" s="57">
        <v>25101502</v>
      </c>
      <c r="B2520" s="58" t="s">
        <v>18147</v>
      </c>
    </row>
    <row r="2521" spans="1:2" x14ac:dyDescent="0.25">
      <c r="A2521" s="57">
        <v>25101503</v>
      </c>
      <c r="B2521" s="58" t="s">
        <v>13632</v>
      </c>
    </row>
    <row r="2522" spans="1:2" x14ac:dyDescent="0.25">
      <c r="A2522" s="57">
        <v>25101504</v>
      </c>
      <c r="B2522" s="58" t="s">
        <v>6189</v>
      </c>
    </row>
    <row r="2523" spans="1:2" x14ac:dyDescent="0.25">
      <c r="A2523" s="57">
        <v>25101505</v>
      </c>
      <c r="B2523" s="58" t="s">
        <v>14079</v>
      </c>
    </row>
    <row r="2524" spans="1:2" x14ac:dyDescent="0.25">
      <c r="A2524" s="57">
        <v>25101506</v>
      </c>
      <c r="B2524" s="58" t="s">
        <v>9402</v>
      </c>
    </row>
    <row r="2525" spans="1:2" x14ac:dyDescent="0.25">
      <c r="A2525" s="57">
        <v>25101507</v>
      </c>
      <c r="B2525" s="58" t="s">
        <v>14572</v>
      </c>
    </row>
    <row r="2526" spans="1:2" x14ac:dyDescent="0.25">
      <c r="A2526" s="57">
        <v>25101508</v>
      </c>
      <c r="B2526" s="58" t="s">
        <v>13503</v>
      </c>
    </row>
    <row r="2527" spans="1:2" x14ac:dyDescent="0.25">
      <c r="A2527" s="57">
        <v>25101601</v>
      </c>
      <c r="B2527" s="58" t="s">
        <v>15812</v>
      </c>
    </row>
    <row r="2528" spans="1:2" x14ac:dyDescent="0.25">
      <c r="A2528" s="57">
        <v>25101602</v>
      </c>
      <c r="B2528" s="58" t="s">
        <v>11417</v>
      </c>
    </row>
    <row r="2529" spans="1:2" x14ac:dyDescent="0.25">
      <c r="A2529" s="57">
        <v>25101604</v>
      </c>
      <c r="B2529" s="58" t="s">
        <v>10423</v>
      </c>
    </row>
    <row r="2530" spans="1:2" x14ac:dyDescent="0.25">
      <c r="A2530" s="57">
        <v>25101609</v>
      </c>
      <c r="B2530" s="58" t="s">
        <v>2702</v>
      </c>
    </row>
    <row r="2531" spans="1:2" x14ac:dyDescent="0.25">
      <c r="A2531" s="57">
        <v>25101610</v>
      </c>
      <c r="B2531" s="58" t="s">
        <v>1857</v>
      </c>
    </row>
    <row r="2532" spans="1:2" x14ac:dyDescent="0.25">
      <c r="A2532" s="57">
        <v>25101611</v>
      </c>
      <c r="B2532" s="58" t="s">
        <v>13868</v>
      </c>
    </row>
    <row r="2533" spans="1:2" x14ac:dyDescent="0.25">
      <c r="A2533" s="57">
        <v>25101701</v>
      </c>
      <c r="B2533" s="58" t="s">
        <v>4272</v>
      </c>
    </row>
    <row r="2534" spans="1:2" x14ac:dyDescent="0.25">
      <c r="A2534" s="57">
        <v>25101702</v>
      </c>
      <c r="B2534" s="58" t="s">
        <v>16301</v>
      </c>
    </row>
    <row r="2535" spans="1:2" x14ac:dyDescent="0.25">
      <c r="A2535" s="57">
        <v>25101703</v>
      </c>
      <c r="B2535" s="58" t="s">
        <v>466</v>
      </c>
    </row>
    <row r="2536" spans="1:2" x14ac:dyDescent="0.25">
      <c r="A2536" s="57">
        <v>25101801</v>
      </c>
      <c r="B2536" s="58" t="s">
        <v>12743</v>
      </c>
    </row>
    <row r="2537" spans="1:2" x14ac:dyDescent="0.25">
      <c r="A2537" s="57">
        <v>25101802</v>
      </c>
      <c r="B2537" s="58" t="s">
        <v>2212</v>
      </c>
    </row>
    <row r="2538" spans="1:2" x14ac:dyDescent="0.25">
      <c r="A2538" s="57">
        <v>25101803</v>
      </c>
      <c r="B2538" s="58" t="s">
        <v>16224</v>
      </c>
    </row>
    <row r="2539" spans="1:2" x14ac:dyDescent="0.25">
      <c r="A2539" s="57">
        <v>25101901</v>
      </c>
      <c r="B2539" s="58" t="s">
        <v>5810</v>
      </c>
    </row>
    <row r="2540" spans="1:2" x14ac:dyDescent="0.25">
      <c r="A2540" s="57">
        <v>25101902</v>
      </c>
      <c r="B2540" s="58" t="s">
        <v>15554</v>
      </c>
    </row>
    <row r="2541" spans="1:2" x14ac:dyDescent="0.25">
      <c r="A2541" s="57">
        <v>25101903</v>
      </c>
      <c r="B2541" s="58" t="s">
        <v>14378</v>
      </c>
    </row>
    <row r="2542" spans="1:2" x14ac:dyDescent="0.25">
      <c r="A2542" s="57">
        <v>25101904</v>
      </c>
      <c r="B2542" s="58" t="s">
        <v>18612</v>
      </c>
    </row>
    <row r="2543" spans="1:2" x14ac:dyDescent="0.25">
      <c r="A2543" s="57">
        <v>25101905</v>
      </c>
      <c r="B2543" s="58" t="s">
        <v>17018</v>
      </c>
    </row>
    <row r="2544" spans="1:2" x14ac:dyDescent="0.25">
      <c r="A2544" s="57">
        <v>25101906</v>
      </c>
      <c r="B2544" s="58" t="s">
        <v>2655</v>
      </c>
    </row>
    <row r="2545" spans="1:2" x14ac:dyDescent="0.25">
      <c r="A2545" s="57">
        <v>25101907</v>
      </c>
      <c r="B2545" s="58" t="s">
        <v>3211</v>
      </c>
    </row>
    <row r="2546" spans="1:2" x14ac:dyDescent="0.25">
      <c r="A2546" s="57">
        <v>25101908</v>
      </c>
      <c r="B2546" s="58" t="s">
        <v>9448</v>
      </c>
    </row>
    <row r="2547" spans="1:2" x14ac:dyDescent="0.25">
      <c r="A2547" s="57">
        <v>25102001</v>
      </c>
      <c r="B2547" s="58" t="s">
        <v>15994</v>
      </c>
    </row>
    <row r="2548" spans="1:2" x14ac:dyDescent="0.25">
      <c r="A2548" s="57">
        <v>25102002</v>
      </c>
      <c r="B2548" s="58" t="s">
        <v>10971</v>
      </c>
    </row>
    <row r="2549" spans="1:2" x14ac:dyDescent="0.25">
      <c r="A2549" s="57">
        <v>25102003</v>
      </c>
      <c r="B2549" s="58" t="s">
        <v>1497</v>
      </c>
    </row>
    <row r="2550" spans="1:2" x14ac:dyDescent="0.25">
      <c r="A2550" s="57">
        <v>25102101</v>
      </c>
      <c r="B2550" s="58" t="s">
        <v>11550</v>
      </c>
    </row>
    <row r="2551" spans="1:2" x14ac:dyDescent="0.25">
      <c r="A2551" s="57">
        <v>25102102</v>
      </c>
      <c r="B2551" s="58" t="s">
        <v>12938</v>
      </c>
    </row>
    <row r="2552" spans="1:2" x14ac:dyDescent="0.25">
      <c r="A2552" s="57">
        <v>25102103</v>
      </c>
      <c r="B2552" s="58" t="s">
        <v>5887</v>
      </c>
    </row>
    <row r="2553" spans="1:2" x14ac:dyDescent="0.25">
      <c r="A2553" s="57">
        <v>25102104</v>
      </c>
      <c r="B2553" s="58" t="s">
        <v>13746</v>
      </c>
    </row>
    <row r="2554" spans="1:2" x14ac:dyDescent="0.25">
      <c r="A2554" s="57">
        <v>25102105</v>
      </c>
      <c r="B2554" s="58" t="s">
        <v>17314</v>
      </c>
    </row>
    <row r="2555" spans="1:2" x14ac:dyDescent="0.25">
      <c r="A2555" s="57">
        <v>25102106</v>
      </c>
      <c r="B2555" s="58" t="s">
        <v>7757</v>
      </c>
    </row>
    <row r="2556" spans="1:2" x14ac:dyDescent="0.25">
      <c r="A2556" s="57">
        <v>25111501</v>
      </c>
      <c r="B2556" s="58" t="s">
        <v>9277</v>
      </c>
    </row>
    <row r="2557" spans="1:2" x14ac:dyDescent="0.25">
      <c r="A2557" s="57">
        <v>25111502</v>
      </c>
      <c r="B2557" s="58" t="s">
        <v>14788</v>
      </c>
    </row>
    <row r="2558" spans="1:2" x14ac:dyDescent="0.25">
      <c r="A2558" s="57">
        <v>25111503</v>
      </c>
      <c r="B2558" s="58" t="s">
        <v>12497</v>
      </c>
    </row>
    <row r="2559" spans="1:2" x14ac:dyDescent="0.25">
      <c r="A2559" s="57">
        <v>25111504</v>
      </c>
      <c r="B2559" s="58" t="s">
        <v>15950</v>
      </c>
    </row>
    <row r="2560" spans="1:2" x14ac:dyDescent="0.25">
      <c r="A2560" s="57">
        <v>25111505</v>
      </c>
      <c r="B2560" s="58" t="s">
        <v>16156</v>
      </c>
    </row>
    <row r="2561" spans="1:2" x14ac:dyDescent="0.25">
      <c r="A2561" s="57">
        <v>25111506</v>
      </c>
      <c r="B2561" s="58" t="s">
        <v>11224</v>
      </c>
    </row>
    <row r="2562" spans="1:2" x14ac:dyDescent="0.25">
      <c r="A2562" s="57">
        <v>25111507</v>
      </c>
      <c r="B2562" s="58" t="s">
        <v>5617</v>
      </c>
    </row>
    <row r="2563" spans="1:2" x14ac:dyDescent="0.25">
      <c r="A2563" s="57">
        <v>25111508</v>
      </c>
      <c r="B2563" s="58" t="s">
        <v>1628</v>
      </c>
    </row>
    <row r="2564" spans="1:2" x14ac:dyDescent="0.25">
      <c r="A2564" s="57">
        <v>25111509</v>
      </c>
      <c r="B2564" s="58" t="s">
        <v>1051</v>
      </c>
    </row>
    <row r="2565" spans="1:2" x14ac:dyDescent="0.25">
      <c r="A2565" s="57">
        <v>25111510</v>
      </c>
      <c r="B2565" s="58" t="s">
        <v>9940</v>
      </c>
    </row>
    <row r="2566" spans="1:2" x14ac:dyDescent="0.25">
      <c r="A2566" s="57">
        <v>25111511</v>
      </c>
      <c r="B2566" s="58" t="s">
        <v>4276</v>
      </c>
    </row>
    <row r="2567" spans="1:2" x14ac:dyDescent="0.25">
      <c r="A2567" s="57">
        <v>25111512</v>
      </c>
      <c r="B2567" s="58" t="s">
        <v>5676</v>
      </c>
    </row>
    <row r="2568" spans="1:2" x14ac:dyDescent="0.25">
      <c r="A2568" s="57">
        <v>25111513</v>
      </c>
      <c r="B2568" s="58" t="s">
        <v>7103</v>
      </c>
    </row>
    <row r="2569" spans="1:2" x14ac:dyDescent="0.25">
      <c r="A2569" s="57">
        <v>25111601</v>
      </c>
      <c r="B2569" s="58" t="s">
        <v>10802</v>
      </c>
    </row>
    <row r="2570" spans="1:2" x14ac:dyDescent="0.25">
      <c r="A2570" s="57">
        <v>25111602</v>
      </c>
      <c r="B2570" s="58" t="s">
        <v>7280</v>
      </c>
    </row>
    <row r="2571" spans="1:2" x14ac:dyDescent="0.25">
      <c r="A2571" s="57">
        <v>25111603</v>
      </c>
      <c r="B2571" s="58" t="s">
        <v>10014</v>
      </c>
    </row>
    <row r="2572" spans="1:2" x14ac:dyDescent="0.25">
      <c r="A2572" s="57">
        <v>25111701</v>
      </c>
      <c r="B2572" s="58" t="s">
        <v>10879</v>
      </c>
    </row>
    <row r="2573" spans="1:2" x14ac:dyDescent="0.25">
      <c r="A2573" s="57">
        <v>25111702</v>
      </c>
      <c r="B2573" s="58" t="s">
        <v>5982</v>
      </c>
    </row>
    <row r="2574" spans="1:2" x14ac:dyDescent="0.25">
      <c r="A2574" s="57">
        <v>25111703</v>
      </c>
      <c r="B2574" s="58" t="s">
        <v>4399</v>
      </c>
    </row>
    <row r="2575" spans="1:2" x14ac:dyDescent="0.25">
      <c r="A2575" s="57">
        <v>25111704</v>
      </c>
      <c r="B2575" s="58" t="s">
        <v>13853</v>
      </c>
    </row>
    <row r="2576" spans="1:2" x14ac:dyDescent="0.25">
      <c r="A2576" s="57">
        <v>25111705</v>
      </c>
      <c r="B2576" s="58" t="s">
        <v>1183</v>
      </c>
    </row>
    <row r="2577" spans="1:2" x14ac:dyDescent="0.25">
      <c r="A2577" s="57">
        <v>25111706</v>
      </c>
      <c r="B2577" s="58" t="s">
        <v>14064</v>
      </c>
    </row>
    <row r="2578" spans="1:2" x14ac:dyDescent="0.25">
      <c r="A2578" s="57">
        <v>25111707</v>
      </c>
      <c r="B2578" s="58" t="s">
        <v>16726</v>
      </c>
    </row>
    <row r="2579" spans="1:2" x14ac:dyDescent="0.25">
      <c r="A2579" s="57">
        <v>25111708</v>
      </c>
      <c r="B2579" s="58" t="s">
        <v>14901</v>
      </c>
    </row>
    <row r="2580" spans="1:2" x14ac:dyDescent="0.25">
      <c r="A2580" s="57">
        <v>25111709</v>
      </c>
      <c r="B2580" s="58" t="s">
        <v>5152</v>
      </c>
    </row>
    <row r="2581" spans="1:2" x14ac:dyDescent="0.25">
      <c r="A2581" s="57">
        <v>25111710</v>
      </c>
      <c r="B2581" s="58" t="s">
        <v>17908</v>
      </c>
    </row>
    <row r="2582" spans="1:2" x14ac:dyDescent="0.25">
      <c r="A2582" s="57">
        <v>25111711</v>
      </c>
      <c r="B2582" s="58" t="s">
        <v>1056</v>
      </c>
    </row>
    <row r="2583" spans="1:2" x14ac:dyDescent="0.25">
      <c r="A2583" s="57">
        <v>25111712</v>
      </c>
      <c r="B2583" s="58" t="s">
        <v>16684</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10770</v>
      </c>
    </row>
    <row r="2588" spans="1:2" x14ac:dyDescent="0.25">
      <c r="A2588" s="57">
        <v>25111717</v>
      </c>
      <c r="B2588" s="58" t="s">
        <v>4225</v>
      </c>
    </row>
    <row r="2589" spans="1:2" x14ac:dyDescent="0.25">
      <c r="A2589" s="57">
        <v>25111718</v>
      </c>
      <c r="B2589" s="58" t="s">
        <v>14825</v>
      </c>
    </row>
    <row r="2590" spans="1:2" x14ac:dyDescent="0.25">
      <c r="A2590" s="57">
        <v>25111719</v>
      </c>
      <c r="B2590" s="58" t="s">
        <v>14459</v>
      </c>
    </row>
    <row r="2591" spans="1:2" x14ac:dyDescent="0.25">
      <c r="A2591" s="57">
        <v>25111720</v>
      </c>
      <c r="B2591" s="58" t="s">
        <v>2232</v>
      </c>
    </row>
    <row r="2592" spans="1:2" x14ac:dyDescent="0.25">
      <c r="A2592" s="57">
        <v>25111721</v>
      </c>
      <c r="B2592" s="58" t="s">
        <v>5103</v>
      </c>
    </row>
    <row r="2593" spans="1:2" x14ac:dyDescent="0.25">
      <c r="A2593" s="57">
        <v>25111801</v>
      </c>
      <c r="B2593" s="58" t="s">
        <v>4620</v>
      </c>
    </row>
    <row r="2594" spans="1:2" x14ac:dyDescent="0.25">
      <c r="A2594" s="57">
        <v>25111802</v>
      </c>
      <c r="B2594" s="58" t="s">
        <v>1549</v>
      </c>
    </row>
    <row r="2595" spans="1:2" x14ac:dyDescent="0.25">
      <c r="A2595" s="57">
        <v>25111803</v>
      </c>
      <c r="B2595" s="58" t="s">
        <v>16529</v>
      </c>
    </row>
    <row r="2596" spans="1:2" x14ac:dyDescent="0.25">
      <c r="A2596" s="57">
        <v>25111804</v>
      </c>
      <c r="B2596" s="58" t="s">
        <v>9041</v>
      </c>
    </row>
    <row r="2597" spans="1:2" x14ac:dyDescent="0.25">
      <c r="A2597" s="57">
        <v>25111805</v>
      </c>
      <c r="B2597" s="58" t="s">
        <v>5177</v>
      </c>
    </row>
    <row r="2598" spans="1:2" x14ac:dyDescent="0.25">
      <c r="A2598" s="57">
        <v>25111806</v>
      </c>
      <c r="B2598" s="58" t="s">
        <v>6953</v>
      </c>
    </row>
    <row r="2599" spans="1:2" x14ac:dyDescent="0.25">
      <c r="A2599" s="57">
        <v>25111807</v>
      </c>
      <c r="B2599" s="58" t="s">
        <v>2508</v>
      </c>
    </row>
    <row r="2600" spans="1:2" x14ac:dyDescent="0.25">
      <c r="A2600" s="57">
        <v>25111808</v>
      </c>
      <c r="B2600" s="58" t="s">
        <v>11843</v>
      </c>
    </row>
    <row r="2601" spans="1:2" x14ac:dyDescent="0.25">
      <c r="A2601" s="57">
        <v>25111901</v>
      </c>
      <c r="B2601" s="58" t="s">
        <v>8007</v>
      </c>
    </row>
    <row r="2602" spans="1:2" x14ac:dyDescent="0.25">
      <c r="A2602" s="57">
        <v>25111902</v>
      </c>
      <c r="B2602" s="58" t="s">
        <v>11720</v>
      </c>
    </row>
    <row r="2603" spans="1:2" x14ac:dyDescent="0.25">
      <c r="A2603" s="57">
        <v>25111903</v>
      </c>
      <c r="B2603" s="58" t="s">
        <v>14185</v>
      </c>
    </row>
    <row r="2604" spans="1:2" x14ac:dyDescent="0.25">
      <c r="A2604" s="57">
        <v>25111904</v>
      </c>
      <c r="B2604" s="58" t="s">
        <v>13668</v>
      </c>
    </row>
    <row r="2605" spans="1:2" x14ac:dyDescent="0.25">
      <c r="A2605" s="57">
        <v>25111905</v>
      </c>
      <c r="B2605" s="58" t="s">
        <v>5878</v>
      </c>
    </row>
    <row r="2606" spans="1:2" x14ac:dyDescent="0.25">
      <c r="A2606" s="57">
        <v>25111906</v>
      </c>
      <c r="B2606" s="58" t="s">
        <v>12728</v>
      </c>
    </row>
    <row r="2607" spans="1:2" x14ac:dyDescent="0.25">
      <c r="A2607" s="57">
        <v>25111907</v>
      </c>
      <c r="B2607" s="58" t="s">
        <v>10928</v>
      </c>
    </row>
    <row r="2608" spans="1:2" x14ac:dyDescent="0.25">
      <c r="A2608" s="57">
        <v>25111908</v>
      </c>
      <c r="B2608" s="58" t="s">
        <v>2036</v>
      </c>
    </row>
    <row r="2609" spans="1:2" x14ac:dyDescent="0.25">
      <c r="A2609" s="57">
        <v>25111909</v>
      </c>
      <c r="B2609" s="58" t="s">
        <v>7011</v>
      </c>
    </row>
    <row r="2610" spans="1:2" x14ac:dyDescent="0.25">
      <c r="A2610" s="57">
        <v>25111910</v>
      </c>
      <c r="B2610" s="58" t="s">
        <v>3367</v>
      </c>
    </row>
    <row r="2611" spans="1:2" x14ac:dyDescent="0.25">
      <c r="A2611" s="57">
        <v>25111911</v>
      </c>
      <c r="B2611" s="58" t="s">
        <v>9424</v>
      </c>
    </row>
    <row r="2612" spans="1:2" x14ac:dyDescent="0.25">
      <c r="A2612" s="57">
        <v>25111912</v>
      </c>
      <c r="B2612" s="58" t="s">
        <v>11560</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9724</v>
      </c>
    </row>
    <row r="2617" spans="1:2" x14ac:dyDescent="0.25">
      <c r="A2617" s="57">
        <v>25111917</v>
      </c>
      <c r="B2617" s="58" t="s">
        <v>11813</v>
      </c>
    </row>
    <row r="2618" spans="1:2" x14ac:dyDescent="0.25">
      <c r="A2618" s="57">
        <v>25111918</v>
      </c>
      <c r="B2618" s="58" t="s">
        <v>14909</v>
      </c>
    </row>
    <row r="2619" spans="1:2" x14ac:dyDescent="0.25">
      <c r="A2619" s="57">
        <v>25111919</v>
      </c>
      <c r="B2619" s="58" t="s">
        <v>4603</v>
      </c>
    </row>
    <row r="2620" spans="1:2" x14ac:dyDescent="0.25">
      <c r="A2620" s="57">
        <v>25111920</v>
      </c>
      <c r="B2620" s="58" t="s">
        <v>7476</v>
      </c>
    </row>
    <row r="2621" spans="1:2" x14ac:dyDescent="0.25">
      <c r="A2621" s="57">
        <v>25111921</v>
      </c>
      <c r="B2621" s="58" t="s">
        <v>9222</v>
      </c>
    </row>
    <row r="2622" spans="1:2" x14ac:dyDescent="0.25">
      <c r="A2622" s="57">
        <v>25111922</v>
      </c>
      <c r="B2622" s="58" t="s">
        <v>4667</v>
      </c>
    </row>
    <row r="2623" spans="1:2" x14ac:dyDescent="0.25">
      <c r="A2623" s="57">
        <v>25111923</v>
      </c>
      <c r="B2623" s="58" t="s">
        <v>9964</v>
      </c>
    </row>
    <row r="2624" spans="1:2" x14ac:dyDescent="0.25">
      <c r="A2624" s="57">
        <v>25111924</v>
      </c>
      <c r="B2624" s="58" t="s">
        <v>7682</v>
      </c>
    </row>
    <row r="2625" spans="1:2" x14ac:dyDescent="0.25">
      <c r="A2625" s="57">
        <v>25111925</v>
      </c>
      <c r="B2625" s="58" t="s">
        <v>10253</v>
      </c>
    </row>
    <row r="2626" spans="1:2" x14ac:dyDescent="0.25">
      <c r="A2626" s="57">
        <v>25111926</v>
      </c>
      <c r="B2626" s="58" t="s">
        <v>11235</v>
      </c>
    </row>
    <row r="2627" spans="1:2" x14ac:dyDescent="0.25">
      <c r="A2627" s="57">
        <v>25111927</v>
      </c>
      <c r="B2627" s="58" t="s">
        <v>3983</v>
      </c>
    </row>
    <row r="2628" spans="1:2" x14ac:dyDescent="0.25">
      <c r="A2628" s="57">
        <v>25111928</v>
      </c>
      <c r="B2628" s="58" t="s">
        <v>10384</v>
      </c>
    </row>
    <row r="2629" spans="1:2" x14ac:dyDescent="0.25">
      <c r="A2629" s="57">
        <v>25111929</v>
      </c>
      <c r="B2629" s="58" t="s">
        <v>5347</v>
      </c>
    </row>
    <row r="2630" spans="1:2" x14ac:dyDescent="0.25">
      <c r="A2630" s="57">
        <v>25111930</v>
      </c>
      <c r="B2630" s="58" t="s">
        <v>11950</v>
      </c>
    </row>
    <row r="2631" spans="1:2" x14ac:dyDescent="0.25">
      <c r="A2631" s="57">
        <v>25111931</v>
      </c>
      <c r="B2631" s="58" t="s">
        <v>4114</v>
      </c>
    </row>
    <row r="2632" spans="1:2" x14ac:dyDescent="0.25">
      <c r="A2632" s="57">
        <v>25111932</v>
      </c>
      <c r="B2632" s="58" t="s">
        <v>3551</v>
      </c>
    </row>
    <row r="2633" spans="1:2" x14ac:dyDescent="0.25">
      <c r="A2633" s="57">
        <v>25111933</v>
      </c>
      <c r="B2633" s="58" t="s">
        <v>14771</v>
      </c>
    </row>
    <row r="2634" spans="1:2" x14ac:dyDescent="0.25">
      <c r="A2634" s="57">
        <v>25111934</v>
      </c>
      <c r="B2634" s="58" t="s">
        <v>11984</v>
      </c>
    </row>
    <row r="2635" spans="1:2" x14ac:dyDescent="0.25">
      <c r="A2635" s="57">
        <v>25111935</v>
      </c>
      <c r="B2635" s="58" t="s">
        <v>18418</v>
      </c>
    </row>
    <row r="2636" spans="1:2" x14ac:dyDescent="0.25">
      <c r="A2636" s="57">
        <v>25121501</v>
      </c>
      <c r="B2636" s="58" t="s">
        <v>4530</v>
      </c>
    </row>
    <row r="2637" spans="1:2" x14ac:dyDescent="0.25">
      <c r="A2637" s="57">
        <v>25121502</v>
      </c>
      <c r="B2637" s="58" t="s">
        <v>4808</v>
      </c>
    </row>
    <row r="2638" spans="1:2" x14ac:dyDescent="0.25">
      <c r="A2638" s="57">
        <v>25121503</v>
      </c>
      <c r="B2638" s="58" t="s">
        <v>15071</v>
      </c>
    </row>
    <row r="2639" spans="1:2" x14ac:dyDescent="0.25">
      <c r="A2639" s="57">
        <v>25121504</v>
      </c>
      <c r="B2639" s="58" t="s">
        <v>11767</v>
      </c>
    </row>
    <row r="2640" spans="1:2" x14ac:dyDescent="0.25">
      <c r="A2640" s="57">
        <v>25121601</v>
      </c>
      <c r="B2640" s="58" t="s">
        <v>12552</v>
      </c>
    </row>
    <row r="2641" spans="1:2" x14ac:dyDescent="0.25">
      <c r="A2641" s="57">
        <v>25121602</v>
      </c>
      <c r="B2641" s="58" t="s">
        <v>16846</v>
      </c>
    </row>
    <row r="2642" spans="1:2" x14ac:dyDescent="0.25">
      <c r="A2642" s="57">
        <v>25121603</v>
      </c>
      <c r="B2642" s="58" t="s">
        <v>1961</v>
      </c>
    </row>
    <row r="2643" spans="1:2" x14ac:dyDescent="0.25">
      <c r="A2643" s="57">
        <v>25121604</v>
      </c>
      <c r="B2643" s="58" t="s">
        <v>16574</v>
      </c>
    </row>
    <row r="2644" spans="1:2" x14ac:dyDescent="0.25">
      <c r="A2644" s="57">
        <v>25121605</v>
      </c>
      <c r="B2644" s="58" t="s">
        <v>4602</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11073</v>
      </c>
    </row>
    <row r="2650" spans="1:2" x14ac:dyDescent="0.25">
      <c r="A2650" s="57">
        <v>25121706</v>
      </c>
      <c r="B2650" s="58" t="s">
        <v>15664</v>
      </c>
    </row>
    <row r="2651" spans="1:2" x14ac:dyDescent="0.25">
      <c r="A2651" s="57">
        <v>25121707</v>
      </c>
      <c r="B2651" s="58" t="s">
        <v>12033</v>
      </c>
    </row>
    <row r="2652" spans="1:2" x14ac:dyDescent="0.25">
      <c r="A2652" s="57">
        <v>25131501</v>
      </c>
      <c r="B2652" s="58" t="s">
        <v>8423</v>
      </c>
    </row>
    <row r="2653" spans="1:2" x14ac:dyDescent="0.25">
      <c r="A2653" s="57">
        <v>25131502</v>
      </c>
      <c r="B2653" s="58" t="s">
        <v>4993</v>
      </c>
    </row>
    <row r="2654" spans="1:2" x14ac:dyDescent="0.25">
      <c r="A2654" s="57">
        <v>25131503</v>
      </c>
      <c r="B2654" s="58" t="s">
        <v>483</v>
      </c>
    </row>
    <row r="2655" spans="1:2" x14ac:dyDescent="0.25">
      <c r="A2655" s="57">
        <v>25131504</v>
      </c>
      <c r="B2655" s="58" t="s">
        <v>9901</v>
      </c>
    </row>
    <row r="2656" spans="1:2" x14ac:dyDescent="0.25">
      <c r="A2656" s="57">
        <v>25131505</v>
      </c>
      <c r="B2656" s="58" t="s">
        <v>13552</v>
      </c>
    </row>
    <row r="2657" spans="1:2" x14ac:dyDescent="0.25">
      <c r="A2657" s="57">
        <v>25131506</v>
      </c>
      <c r="B2657" s="58" t="s">
        <v>5590</v>
      </c>
    </row>
    <row r="2658" spans="1:2" x14ac:dyDescent="0.25">
      <c r="A2658" s="57">
        <v>25131507</v>
      </c>
      <c r="B2658" s="58" t="s">
        <v>15521</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4151</v>
      </c>
    </row>
    <row r="2666" spans="1:2" x14ac:dyDescent="0.25">
      <c r="A2666" s="57">
        <v>25131703</v>
      </c>
      <c r="B2666" s="58" t="s">
        <v>12711</v>
      </c>
    </row>
    <row r="2667" spans="1:2" x14ac:dyDescent="0.25">
      <c r="A2667" s="57">
        <v>25131704</v>
      </c>
      <c r="B2667" s="58" t="s">
        <v>9187</v>
      </c>
    </row>
    <row r="2668" spans="1:2" x14ac:dyDescent="0.25">
      <c r="A2668" s="57">
        <v>25131705</v>
      </c>
      <c r="B2668" s="58" t="s">
        <v>10751</v>
      </c>
    </row>
    <row r="2669" spans="1:2" x14ac:dyDescent="0.25">
      <c r="A2669" s="57">
        <v>25131706</v>
      </c>
      <c r="B2669" s="58" t="s">
        <v>8212</v>
      </c>
    </row>
    <row r="2670" spans="1:2" x14ac:dyDescent="0.25">
      <c r="A2670" s="57">
        <v>25131707</v>
      </c>
      <c r="B2670" s="58" t="s">
        <v>3059</v>
      </c>
    </row>
    <row r="2671" spans="1:2" x14ac:dyDescent="0.25">
      <c r="A2671" s="57">
        <v>25131708</v>
      </c>
      <c r="B2671" s="58" t="s">
        <v>12836</v>
      </c>
    </row>
    <row r="2672" spans="1:2" x14ac:dyDescent="0.25">
      <c r="A2672" s="57">
        <v>25131709</v>
      </c>
      <c r="B2672" s="58" t="s">
        <v>13128</v>
      </c>
    </row>
    <row r="2673" spans="1:2" x14ac:dyDescent="0.25">
      <c r="A2673" s="57">
        <v>25131801</v>
      </c>
      <c r="B2673" s="58" t="s">
        <v>5315</v>
      </c>
    </row>
    <row r="2674" spans="1:2" x14ac:dyDescent="0.25">
      <c r="A2674" s="57">
        <v>25131902</v>
      </c>
      <c r="B2674" s="58" t="s">
        <v>2956</v>
      </c>
    </row>
    <row r="2675" spans="1:2" x14ac:dyDescent="0.25">
      <c r="A2675" s="57">
        <v>25131903</v>
      </c>
      <c r="B2675" s="58" t="s">
        <v>13657</v>
      </c>
    </row>
    <row r="2676" spans="1:2" x14ac:dyDescent="0.25">
      <c r="A2676" s="57">
        <v>25131904</v>
      </c>
      <c r="B2676" s="58" t="s">
        <v>9132</v>
      </c>
    </row>
    <row r="2677" spans="1:2" x14ac:dyDescent="0.25">
      <c r="A2677" s="57">
        <v>25131905</v>
      </c>
      <c r="B2677" s="58" t="s">
        <v>12289</v>
      </c>
    </row>
    <row r="2678" spans="1:2" x14ac:dyDescent="0.25">
      <c r="A2678" s="57">
        <v>25131906</v>
      </c>
      <c r="B2678" s="58" t="s">
        <v>18288</v>
      </c>
    </row>
    <row r="2679" spans="1:2" x14ac:dyDescent="0.25">
      <c r="A2679" s="57">
        <v>25132001</v>
      </c>
      <c r="B2679" s="58" t="s">
        <v>8961</v>
      </c>
    </row>
    <row r="2680" spans="1:2" x14ac:dyDescent="0.25">
      <c r="A2680" s="57">
        <v>25132002</v>
      </c>
      <c r="B2680" s="58" t="s">
        <v>4794</v>
      </c>
    </row>
    <row r="2681" spans="1:2" x14ac:dyDescent="0.25">
      <c r="A2681" s="57">
        <v>25132003</v>
      </c>
      <c r="B2681" s="58" t="s">
        <v>18746</v>
      </c>
    </row>
    <row r="2682" spans="1:2" x14ac:dyDescent="0.25">
      <c r="A2682" s="57">
        <v>25132004</v>
      </c>
      <c r="B2682" s="58" t="s">
        <v>11450</v>
      </c>
    </row>
    <row r="2683" spans="1:2" x14ac:dyDescent="0.25">
      <c r="A2683" s="57">
        <v>25132005</v>
      </c>
      <c r="B2683" s="58" t="s">
        <v>14527</v>
      </c>
    </row>
    <row r="2684" spans="1:2" x14ac:dyDescent="0.25">
      <c r="A2684" s="57">
        <v>25151501</v>
      </c>
      <c r="B2684" s="58" t="s">
        <v>12803</v>
      </c>
    </row>
    <row r="2685" spans="1:2" x14ac:dyDescent="0.25">
      <c r="A2685" s="57">
        <v>25151502</v>
      </c>
      <c r="B2685" s="58" t="s">
        <v>12141</v>
      </c>
    </row>
    <row r="2686" spans="1:2" x14ac:dyDescent="0.25">
      <c r="A2686" s="57">
        <v>25151701</v>
      </c>
      <c r="B2686" s="58" t="s">
        <v>11020</v>
      </c>
    </row>
    <row r="2687" spans="1:2" x14ac:dyDescent="0.25">
      <c r="A2687" s="57">
        <v>25151702</v>
      </c>
      <c r="B2687" s="58" t="s">
        <v>1665</v>
      </c>
    </row>
    <row r="2688" spans="1:2" x14ac:dyDescent="0.25">
      <c r="A2688" s="57">
        <v>25151703</v>
      </c>
      <c r="B2688" s="58" t="s">
        <v>17773</v>
      </c>
    </row>
    <row r="2689" spans="1:2" x14ac:dyDescent="0.25">
      <c r="A2689" s="57">
        <v>25151704</v>
      </c>
      <c r="B2689" s="58" t="s">
        <v>16470</v>
      </c>
    </row>
    <row r="2690" spans="1:2" x14ac:dyDescent="0.25">
      <c r="A2690" s="57">
        <v>25151705</v>
      </c>
      <c r="B2690" s="58" t="s">
        <v>5363</v>
      </c>
    </row>
    <row r="2691" spans="1:2" x14ac:dyDescent="0.25">
      <c r="A2691" s="57">
        <v>25151706</v>
      </c>
      <c r="B2691" s="58" t="s">
        <v>2470</v>
      </c>
    </row>
    <row r="2692" spans="1:2" x14ac:dyDescent="0.25">
      <c r="A2692" s="57">
        <v>25151707</v>
      </c>
      <c r="B2692" s="58" t="s">
        <v>3860</v>
      </c>
    </row>
    <row r="2693" spans="1:2" x14ac:dyDescent="0.25">
      <c r="A2693" s="57">
        <v>25151708</v>
      </c>
      <c r="B2693" s="58" t="s">
        <v>5379</v>
      </c>
    </row>
    <row r="2694" spans="1:2" x14ac:dyDescent="0.25">
      <c r="A2694" s="57">
        <v>25151709</v>
      </c>
      <c r="B2694" s="58" t="s">
        <v>6649</v>
      </c>
    </row>
    <row r="2695" spans="1:2" x14ac:dyDescent="0.25">
      <c r="A2695" s="57">
        <v>25161501</v>
      </c>
      <c r="B2695" s="58" t="s">
        <v>14482</v>
      </c>
    </row>
    <row r="2696" spans="1:2" x14ac:dyDescent="0.25">
      <c r="A2696" s="57">
        <v>25161502</v>
      </c>
      <c r="B2696" s="58" t="s">
        <v>3839</v>
      </c>
    </row>
    <row r="2697" spans="1:2" x14ac:dyDescent="0.25">
      <c r="A2697" s="57">
        <v>25161503</v>
      </c>
      <c r="B2697" s="58" t="s">
        <v>10505</v>
      </c>
    </row>
    <row r="2698" spans="1:2" x14ac:dyDescent="0.25">
      <c r="A2698" s="57">
        <v>25161504</v>
      </c>
      <c r="B2698" s="58" t="s">
        <v>16504</v>
      </c>
    </row>
    <row r="2699" spans="1:2" x14ac:dyDescent="0.25">
      <c r="A2699" s="57">
        <v>25161505</v>
      </c>
      <c r="B2699" s="58" t="s">
        <v>2819</v>
      </c>
    </row>
    <row r="2700" spans="1:2" x14ac:dyDescent="0.25">
      <c r="A2700" s="57">
        <v>25161506</v>
      </c>
      <c r="B2700" s="58" t="s">
        <v>8694</v>
      </c>
    </row>
    <row r="2701" spans="1:2" x14ac:dyDescent="0.25">
      <c r="A2701" s="57">
        <v>25161507</v>
      </c>
      <c r="B2701" s="58" t="s">
        <v>14926</v>
      </c>
    </row>
    <row r="2702" spans="1:2" x14ac:dyDescent="0.25">
      <c r="A2702" s="57">
        <v>25161508</v>
      </c>
      <c r="B2702" s="58" t="s">
        <v>6792</v>
      </c>
    </row>
    <row r="2703" spans="1:2" x14ac:dyDescent="0.25">
      <c r="A2703" s="57">
        <v>25161509</v>
      </c>
      <c r="B2703" s="58" t="s">
        <v>10165</v>
      </c>
    </row>
    <row r="2704" spans="1:2" x14ac:dyDescent="0.25">
      <c r="A2704" s="57">
        <v>25171502</v>
      </c>
      <c r="B2704" s="58" t="s">
        <v>804</v>
      </c>
    </row>
    <row r="2705" spans="1:2" x14ac:dyDescent="0.25">
      <c r="A2705" s="57">
        <v>25171503</v>
      </c>
      <c r="B2705" s="58" t="s">
        <v>3129</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3333</v>
      </c>
    </row>
    <row r="2710" spans="1:2" x14ac:dyDescent="0.25">
      <c r="A2710" s="57">
        <v>25171602</v>
      </c>
      <c r="B2710" s="58" t="s">
        <v>2807</v>
      </c>
    </row>
    <row r="2711" spans="1:2" x14ac:dyDescent="0.25">
      <c r="A2711" s="57">
        <v>25171603</v>
      </c>
      <c r="B2711" s="58" t="s">
        <v>13664</v>
      </c>
    </row>
    <row r="2712" spans="1:2" x14ac:dyDescent="0.25">
      <c r="A2712" s="57">
        <v>25171702</v>
      </c>
      <c r="B2712" s="58" t="s">
        <v>8243</v>
      </c>
    </row>
    <row r="2713" spans="1:2" x14ac:dyDescent="0.25">
      <c r="A2713" s="57">
        <v>25171703</v>
      </c>
      <c r="B2713" s="58" t="s">
        <v>4942</v>
      </c>
    </row>
    <row r="2714" spans="1:2" x14ac:dyDescent="0.25">
      <c r="A2714" s="57">
        <v>25171704</v>
      </c>
      <c r="B2714" s="58" t="s">
        <v>11046</v>
      </c>
    </row>
    <row r="2715" spans="1:2" x14ac:dyDescent="0.25">
      <c r="A2715" s="57">
        <v>25171705</v>
      </c>
      <c r="B2715" s="58" t="s">
        <v>8819</v>
      </c>
    </row>
    <row r="2716" spans="1:2" x14ac:dyDescent="0.25">
      <c r="A2716" s="57">
        <v>25171706</v>
      </c>
      <c r="B2716" s="58" t="s">
        <v>1150</v>
      </c>
    </row>
    <row r="2717" spans="1:2" x14ac:dyDescent="0.25">
      <c r="A2717" s="57">
        <v>25171707</v>
      </c>
      <c r="B2717" s="58" t="s">
        <v>14227</v>
      </c>
    </row>
    <row r="2718" spans="1:2" x14ac:dyDescent="0.25">
      <c r="A2718" s="57">
        <v>25171708</v>
      </c>
      <c r="B2718" s="58" t="s">
        <v>18138</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14714</v>
      </c>
    </row>
    <row r="2724" spans="1:2" x14ac:dyDescent="0.25">
      <c r="A2724" s="57">
        <v>25171714</v>
      </c>
      <c r="B2724" s="58" t="s">
        <v>9249</v>
      </c>
    </row>
    <row r="2725" spans="1:2" x14ac:dyDescent="0.25">
      <c r="A2725" s="57">
        <v>25171715</v>
      </c>
      <c r="B2725" s="58" t="s">
        <v>10840</v>
      </c>
    </row>
    <row r="2726" spans="1:2" x14ac:dyDescent="0.25">
      <c r="A2726" s="57">
        <v>25171716</v>
      </c>
      <c r="B2726" s="58" t="s">
        <v>10258</v>
      </c>
    </row>
    <row r="2727" spans="1:2" x14ac:dyDescent="0.25">
      <c r="A2727" s="57">
        <v>25171717</v>
      </c>
      <c r="B2727" s="58" t="s">
        <v>9971</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9795</v>
      </c>
    </row>
    <row r="2732" spans="1:2" x14ac:dyDescent="0.25">
      <c r="A2732" s="57">
        <v>25171903</v>
      </c>
      <c r="B2732" s="58" t="s">
        <v>13991</v>
      </c>
    </row>
    <row r="2733" spans="1:2" x14ac:dyDescent="0.25">
      <c r="A2733" s="57">
        <v>25171905</v>
      </c>
      <c r="B2733" s="58" t="s">
        <v>10998</v>
      </c>
    </row>
    <row r="2734" spans="1:2" x14ac:dyDescent="0.25">
      <c r="A2734" s="57">
        <v>25172001</v>
      </c>
      <c r="B2734" s="58" t="s">
        <v>16141</v>
      </c>
    </row>
    <row r="2735" spans="1:2" x14ac:dyDescent="0.25">
      <c r="A2735" s="57">
        <v>25172002</v>
      </c>
      <c r="B2735" s="58" t="s">
        <v>8494</v>
      </c>
    </row>
    <row r="2736" spans="1:2" x14ac:dyDescent="0.25">
      <c r="A2736" s="57">
        <v>25172003</v>
      </c>
      <c r="B2736" s="58" t="s">
        <v>8428</v>
      </c>
    </row>
    <row r="2737" spans="1:2" x14ac:dyDescent="0.25">
      <c r="A2737" s="57">
        <v>25172004</v>
      </c>
      <c r="B2737" s="58" t="s">
        <v>17558</v>
      </c>
    </row>
    <row r="2738" spans="1:2" x14ac:dyDescent="0.25">
      <c r="A2738" s="57">
        <v>25172005</v>
      </c>
      <c r="B2738" s="58" t="s">
        <v>9177</v>
      </c>
    </row>
    <row r="2739" spans="1:2" x14ac:dyDescent="0.25">
      <c r="A2739" s="57">
        <v>25172007</v>
      </c>
      <c r="B2739" s="58" t="s">
        <v>11140</v>
      </c>
    </row>
    <row r="2740" spans="1:2" x14ac:dyDescent="0.25">
      <c r="A2740" s="57">
        <v>25172009</v>
      </c>
      <c r="B2740" s="58" t="s">
        <v>2455</v>
      </c>
    </row>
    <row r="2741" spans="1:2" x14ac:dyDescent="0.25">
      <c r="A2741" s="57">
        <v>25172010</v>
      </c>
      <c r="B2741" s="58" t="s">
        <v>11394</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17348</v>
      </c>
    </row>
    <row r="2746" spans="1:2" x14ac:dyDescent="0.25">
      <c r="A2746" s="57">
        <v>25172106</v>
      </c>
      <c r="B2746" s="58" t="s">
        <v>8541</v>
      </c>
    </row>
    <row r="2747" spans="1:2" x14ac:dyDescent="0.25">
      <c r="A2747" s="57">
        <v>25172108</v>
      </c>
      <c r="B2747" s="58" t="s">
        <v>80</v>
      </c>
    </row>
    <row r="2748" spans="1:2" x14ac:dyDescent="0.25">
      <c r="A2748" s="57">
        <v>25172109</v>
      </c>
      <c r="B2748" s="58" t="s">
        <v>6029</v>
      </c>
    </row>
    <row r="2749" spans="1:2" x14ac:dyDescent="0.25">
      <c r="A2749" s="57">
        <v>25172110</v>
      </c>
      <c r="B2749" s="58" t="s">
        <v>7178</v>
      </c>
    </row>
    <row r="2750" spans="1:2" x14ac:dyDescent="0.25">
      <c r="A2750" s="57">
        <v>25172111</v>
      </c>
      <c r="B2750" s="58" t="s">
        <v>2344</v>
      </c>
    </row>
    <row r="2751" spans="1:2" x14ac:dyDescent="0.25">
      <c r="A2751" s="57">
        <v>25172112</v>
      </c>
      <c r="B2751" s="58" t="s">
        <v>7145</v>
      </c>
    </row>
    <row r="2752" spans="1:2" x14ac:dyDescent="0.25">
      <c r="A2752" s="57">
        <v>25172113</v>
      </c>
      <c r="B2752" s="58" t="s">
        <v>18566</v>
      </c>
    </row>
    <row r="2753" spans="1:2" x14ac:dyDescent="0.25">
      <c r="A2753" s="57">
        <v>25172114</v>
      </c>
      <c r="B2753" s="58" t="s">
        <v>12299</v>
      </c>
    </row>
    <row r="2754" spans="1:2" x14ac:dyDescent="0.25">
      <c r="A2754" s="57">
        <v>25172201</v>
      </c>
      <c r="B2754" s="58" t="s">
        <v>4940</v>
      </c>
    </row>
    <row r="2755" spans="1:2" x14ac:dyDescent="0.25">
      <c r="A2755" s="57">
        <v>25172203</v>
      </c>
      <c r="B2755" s="58" t="s">
        <v>10890</v>
      </c>
    </row>
    <row r="2756" spans="1:2" x14ac:dyDescent="0.25">
      <c r="A2756" s="57">
        <v>25172204</v>
      </c>
      <c r="B2756" s="58" t="s">
        <v>18357</v>
      </c>
    </row>
    <row r="2757" spans="1:2" x14ac:dyDescent="0.25">
      <c r="A2757" s="57">
        <v>25172205</v>
      </c>
      <c r="B2757" s="58" t="s">
        <v>2542</v>
      </c>
    </row>
    <row r="2758" spans="1:2" x14ac:dyDescent="0.25">
      <c r="A2758" s="57">
        <v>25172301</v>
      </c>
      <c r="B2758" s="58" t="s">
        <v>6742</v>
      </c>
    </row>
    <row r="2759" spans="1:2" x14ac:dyDescent="0.25">
      <c r="A2759" s="57">
        <v>25172303</v>
      </c>
      <c r="B2759" s="58" t="s">
        <v>14640</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8463</v>
      </c>
    </row>
    <row r="2764" spans="1:2" x14ac:dyDescent="0.25">
      <c r="A2764" s="57">
        <v>25172408</v>
      </c>
      <c r="B2764" s="58" t="s">
        <v>5859</v>
      </c>
    </row>
    <row r="2765" spans="1:2" x14ac:dyDescent="0.25">
      <c r="A2765" s="57">
        <v>25172502</v>
      </c>
      <c r="B2765" s="58" t="s">
        <v>14169</v>
      </c>
    </row>
    <row r="2766" spans="1:2" x14ac:dyDescent="0.25">
      <c r="A2766" s="57">
        <v>25172503</v>
      </c>
      <c r="B2766" s="58" t="s">
        <v>6012</v>
      </c>
    </row>
    <row r="2767" spans="1:2" x14ac:dyDescent="0.25">
      <c r="A2767" s="57">
        <v>25172504</v>
      </c>
      <c r="B2767" s="58" t="s">
        <v>16137</v>
      </c>
    </row>
    <row r="2768" spans="1:2" x14ac:dyDescent="0.25">
      <c r="A2768" s="57">
        <v>25172505</v>
      </c>
      <c r="B2768" s="58" t="s">
        <v>18000</v>
      </c>
    </row>
    <row r="2769" spans="1:2" x14ac:dyDescent="0.25">
      <c r="A2769" s="57">
        <v>25172506</v>
      </c>
      <c r="B2769" s="58" t="s">
        <v>6192</v>
      </c>
    </row>
    <row r="2770" spans="1:2" x14ac:dyDescent="0.25">
      <c r="A2770" s="57">
        <v>25172507</v>
      </c>
      <c r="B2770" s="58" t="s">
        <v>11523</v>
      </c>
    </row>
    <row r="2771" spans="1:2" x14ac:dyDescent="0.25">
      <c r="A2771" s="57">
        <v>25172508</v>
      </c>
      <c r="B2771" s="58" t="s">
        <v>18397</v>
      </c>
    </row>
    <row r="2772" spans="1:2" x14ac:dyDescent="0.25">
      <c r="A2772" s="57">
        <v>25172601</v>
      </c>
      <c r="B2772" s="58" t="s">
        <v>9505</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9932</v>
      </c>
    </row>
    <row r="2777" spans="1:2" x14ac:dyDescent="0.25">
      <c r="A2777" s="57">
        <v>25172606</v>
      </c>
      <c r="B2777" s="58" t="s">
        <v>7173</v>
      </c>
    </row>
    <row r="2778" spans="1:2" x14ac:dyDescent="0.25">
      <c r="A2778" s="57">
        <v>25172607</v>
      </c>
      <c r="B2778" s="58" t="s">
        <v>16443</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16399</v>
      </c>
    </row>
    <row r="2783" spans="1:2" x14ac:dyDescent="0.25">
      <c r="A2783" s="57">
        <v>25172802</v>
      </c>
      <c r="B2783" s="58" t="s">
        <v>9657</v>
      </c>
    </row>
    <row r="2784" spans="1:2" x14ac:dyDescent="0.25">
      <c r="A2784" s="57">
        <v>25172803</v>
      </c>
      <c r="B2784" s="58" t="s">
        <v>2535</v>
      </c>
    </row>
    <row r="2785" spans="1:2" x14ac:dyDescent="0.25">
      <c r="A2785" s="57">
        <v>25172901</v>
      </c>
      <c r="B2785" s="58" t="s">
        <v>14650</v>
      </c>
    </row>
    <row r="2786" spans="1:2" x14ac:dyDescent="0.25">
      <c r="A2786" s="57">
        <v>25172903</v>
      </c>
      <c r="B2786" s="58" t="s">
        <v>18121</v>
      </c>
    </row>
    <row r="2787" spans="1:2" x14ac:dyDescent="0.25">
      <c r="A2787" s="57">
        <v>25172904</v>
      </c>
      <c r="B2787" s="58" t="s">
        <v>6295</v>
      </c>
    </row>
    <row r="2788" spans="1:2" x14ac:dyDescent="0.25">
      <c r="A2788" s="57">
        <v>25172905</v>
      </c>
      <c r="B2788" s="58" t="s">
        <v>10876</v>
      </c>
    </row>
    <row r="2789" spans="1:2" x14ac:dyDescent="0.25">
      <c r="A2789" s="57">
        <v>25172906</v>
      </c>
      <c r="B2789" s="58" t="s">
        <v>3133</v>
      </c>
    </row>
    <row r="2790" spans="1:2" x14ac:dyDescent="0.25">
      <c r="A2790" s="57">
        <v>25172907</v>
      </c>
      <c r="B2790" s="58" t="s">
        <v>14737</v>
      </c>
    </row>
    <row r="2791" spans="1:2" x14ac:dyDescent="0.25">
      <c r="A2791" s="57">
        <v>25173001</v>
      </c>
      <c r="B2791" s="58" t="s">
        <v>7639</v>
      </c>
    </row>
    <row r="2792" spans="1:2" x14ac:dyDescent="0.25">
      <c r="A2792" s="57">
        <v>25173003</v>
      </c>
      <c r="B2792" s="58" t="s">
        <v>5871</v>
      </c>
    </row>
    <row r="2793" spans="1:2" x14ac:dyDescent="0.25">
      <c r="A2793" s="57">
        <v>25173004</v>
      </c>
      <c r="B2793" s="58" t="s">
        <v>4654</v>
      </c>
    </row>
    <row r="2794" spans="1:2" x14ac:dyDescent="0.25">
      <c r="A2794" s="57">
        <v>25173005</v>
      </c>
      <c r="B2794" s="58" t="s">
        <v>8207</v>
      </c>
    </row>
    <row r="2795" spans="1:2" x14ac:dyDescent="0.25">
      <c r="A2795" s="57">
        <v>25173107</v>
      </c>
      <c r="B2795" s="58" t="s">
        <v>1847</v>
      </c>
    </row>
    <row r="2796" spans="1:2" x14ac:dyDescent="0.25">
      <c r="A2796" s="57">
        <v>25173108</v>
      </c>
      <c r="B2796" s="58" t="s">
        <v>13603</v>
      </c>
    </row>
    <row r="2797" spans="1:2" x14ac:dyDescent="0.25">
      <c r="A2797" s="57">
        <v>25173303</v>
      </c>
      <c r="B2797" s="58" t="s">
        <v>11651</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15005</v>
      </c>
    </row>
    <row r="2802" spans="1:2" x14ac:dyDescent="0.25">
      <c r="A2802" s="57">
        <v>25173704</v>
      </c>
      <c r="B2802" s="58" t="s">
        <v>14715</v>
      </c>
    </row>
    <row r="2803" spans="1:2" x14ac:dyDescent="0.25">
      <c r="A2803" s="57">
        <v>25173705</v>
      </c>
      <c r="B2803" s="58" t="s">
        <v>13151</v>
      </c>
    </row>
    <row r="2804" spans="1:2" x14ac:dyDescent="0.25">
      <c r="A2804" s="57">
        <v>25173801</v>
      </c>
      <c r="B2804" s="58" t="s">
        <v>4615</v>
      </c>
    </row>
    <row r="2805" spans="1:2" x14ac:dyDescent="0.25">
      <c r="A2805" s="57">
        <v>25173802</v>
      </c>
      <c r="B2805" s="58" t="s">
        <v>9928</v>
      </c>
    </row>
    <row r="2806" spans="1:2" x14ac:dyDescent="0.25">
      <c r="A2806" s="57">
        <v>25173803</v>
      </c>
      <c r="B2806" s="58" t="s">
        <v>17915</v>
      </c>
    </row>
    <row r="2807" spans="1:2" x14ac:dyDescent="0.25">
      <c r="A2807" s="57">
        <v>25173804</v>
      </c>
      <c r="B2807" s="58" t="s">
        <v>12406</v>
      </c>
    </row>
    <row r="2808" spans="1:2" x14ac:dyDescent="0.25">
      <c r="A2808" s="57">
        <v>25173805</v>
      </c>
      <c r="B2808" s="58" t="s">
        <v>13460</v>
      </c>
    </row>
    <row r="2809" spans="1:2" x14ac:dyDescent="0.25">
      <c r="A2809" s="57">
        <v>25173806</v>
      </c>
      <c r="B2809" s="58" t="s">
        <v>13326</v>
      </c>
    </row>
    <row r="2810" spans="1:2" x14ac:dyDescent="0.25">
      <c r="A2810" s="57">
        <v>25173807</v>
      </c>
      <c r="B2810" s="58" t="s">
        <v>8189</v>
      </c>
    </row>
    <row r="2811" spans="1:2" x14ac:dyDescent="0.25">
      <c r="A2811" s="57">
        <v>25173808</v>
      </c>
      <c r="B2811" s="58" t="s">
        <v>13066</v>
      </c>
    </row>
    <row r="2812" spans="1:2" x14ac:dyDescent="0.25">
      <c r="A2812" s="57">
        <v>25173809</v>
      </c>
      <c r="B2812" s="58" t="s">
        <v>14558</v>
      </c>
    </row>
    <row r="2813" spans="1:2" x14ac:dyDescent="0.25">
      <c r="A2813" s="57">
        <v>25173810</v>
      </c>
      <c r="B2813" s="58" t="s">
        <v>8440</v>
      </c>
    </row>
    <row r="2814" spans="1:2" x14ac:dyDescent="0.25">
      <c r="A2814" s="57">
        <v>25173811</v>
      </c>
      <c r="B2814" s="58" t="s">
        <v>8969</v>
      </c>
    </row>
    <row r="2815" spans="1:2" x14ac:dyDescent="0.25">
      <c r="A2815" s="57">
        <v>25173812</v>
      </c>
      <c r="B2815" s="58" t="s">
        <v>12086</v>
      </c>
    </row>
    <row r="2816" spans="1:2" x14ac:dyDescent="0.25">
      <c r="A2816" s="57">
        <v>25173813</v>
      </c>
      <c r="B2816" s="58" t="s">
        <v>8470</v>
      </c>
    </row>
    <row r="2817" spans="1:2" x14ac:dyDescent="0.25">
      <c r="A2817" s="57">
        <v>25173815</v>
      </c>
      <c r="B2817" s="58" t="s">
        <v>9841</v>
      </c>
    </row>
    <row r="2818" spans="1:2" x14ac:dyDescent="0.25">
      <c r="A2818" s="57">
        <v>25173816</v>
      </c>
      <c r="B2818" s="58" t="s">
        <v>7048</v>
      </c>
    </row>
    <row r="2819" spans="1:2" x14ac:dyDescent="0.25">
      <c r="A2819" s="57">
        <v>25173817</v>
      </c>
      <c r="B2819" s="58" t="s">
        <v>11645</v>
      </c>
    </row>
    <row r="2820" spans="1:2" x14ac:dyDescent="0.25">
      <c r="A2820" s="57">
        <v>25173901</v>
      </c>
      <c r="B2820" s="58" t="s">
        <v>18071</v>
      </c>
    </row>
    <row r="2821" spans="1:2" x14ac:dyDescent="0.25">
      <c r="A2821" s="57">
        <v>25174001</v>
      </c>
      <c r="B2821" s="58" t="s">
        <v>18657</v>
      </c>
    </row>
    <row r="2822" spans="1:2" x14ac:dyDescent="0.25">
      <c r="A2822" s="57">
        <v>25174002</v>
      </c>
      <c r="B2822" s="58" t="s">
        <v>1439</v>
      </c>
    </row>
    <row r="2823" spans="1:2" x14ac:dyDescent="0.25">
      <c r="A2823" s="57">
        <v>25174003</v>
      </c>
      <c r="B2823" s="58" t="s">
        <v>2396</v>
      </c>
    </row>
    <row r="2824" spans="1:2" x14ac:dyDescent="0.25">
      <c r="A2824" s="57">
        <v>25174004</v>
      </c>
      <c r="B2824" s="58" t="s">
        <v>7554</v>
      </c>
    </row>
    <row r="2825" spans="1:2" x14ac:dyDescent="0.25">
      <c r="A2825" s="57">
        <v>25174101</v>
      </c>
      <c r="B2825" s="58" t="s">
        <v>15559</v>
      </c>
    </row>
    <row r="2826" spans="1:2" x14ac:dyDescent="0.25">
      <c r="A2826" s="57">
        <v>25174102</v>
      </c>
      <c r="B2826" s="58" t="s">
        <v>16611</v>
      </c>
    </row>
    <row r="2827" spans="1:2" x14ac:dyDescent="0.25">
      <c r="A2827" s="57">
        <v>25174103</v>
      </c>
      <c r="B2827" s="58" t="s">
        <v>17944</v>
      </c>
    </row>
    <row r="2828" spans="1:2" x14ac:dyDescent="0.25">
      <c r="A2828" s="57">
        <v>25174104</v>
      </c>
      <c r="B2828" s="58" t="s">
        <v>4551</v>
      </c>
    </row>
    <row r="2829" spans="1:2" x14ac:dyDescent="0.25">
      <c r="A2829" s="57">
        <v>25174105</v>
      </c>
      <c r="B2829" s="58" t="s">
        <v>5462</v>
      </c>
    </row>
    <row r="2830" spans="1:2" x14ac:dyDescent="0.25">
      <c r="A2830" s="57">
        <v>25174106</v>
      </c>
      <c r="B2830" s="58" t="s">
        <v>12334</v>
      </c>
    </row>
    <row r="2831" spans="1:2" x14ac:dyDescent="0.25">
      <c r="A2831" s="57">
        <v>25174107</v>
      </c>
      <c r="B2831" s="58" t="s">
        <v>163</v>
      </c>
    </row>
    <row r="2832" spans="1:2" x14ac:dyDescent="0.25">
      <c r="A2832" s="57">
        <v>25174201</v>
      </c>
      <c r="B2832" s="58" t="s">
        <v>9025</v>
      </c>
    </row>
    <row r="2833" spans="1:2" x14ac:dyDescent="0.25">
      <c r="A2833" s="57">
        <v>25174202</v>
      </c>
      <c r="B2833" s="58" t="s">
        <v>13413</v>
      </c>
    </row>
    <row r="2834" spans="1:2" x14ac:dyDescent="0.25">
      <c r="A2834" s="57">
        <v>25174203</v>
      </c>
      <c r="B2834" s="58" t="s">
        <v>10540</v>
      </c>
    </row>
    <row r="2835" spans="1:2" x14ac:dyDescent="0.25">
      <c r="A2835" s="57">
        <v>25174204</v>
      </c>
      <c r="B2835" s="58" t="s">
        <v>4322</v>
      </c>
    </row>
    <row r="2836" spans="1:2" x14ac:dyDescent="0.25">
      <c r="A2836" s="57">
        <v>25174205</v>
      </c>
      <c r="B2836" s="58" t="s">
        <v>6377</v>
      </c>
    </row>
    <row r="2837" spans="1:2" x14ac:dyDescent="0.25">
      <c r="A2837" s="57">
        <v>25174206</v>
      </c>
      <c r="B2837" s="58" t="s">
        <v>943</v>
      </c>
    </row>
    <row r="2838" spans="1:2" x14ac:dyDescent="0.25">
      <c r="A2838" s="57">
        <v>25174207</v>
      </c>
      <c r="B2838" s="58" t="s">
        <v>17504</v>
      </c>
    </row>
    <row r="2839" spans="1:2" x14ac:dyDescent="0.25">
      <c r="A2839" s="57">
        <v>25174208</v>
      </c>
      <c r="B2839" s="58" t="s">
        <v>6356</v>
      </c>
    </row>
    <row r="2840" spans="1:2" x14ac:dyDescent="0.25">
      <c r="A2840" s="57">
        <v>25174209</v>
      </c>
      <c r="B2840" s="58" t="s">
        <v>4703</v>
      </c>
    </row>
    <row r="2841" spans="1:2" x14ac:dyDescent="0.25">
      <c r="A2841" s="57">
        <v>25174210</v>
      </c>
      <c r="B2841" s="58" t="s">
        <v>6711</v>
      </c>
    </row>
    <row r="2842" spans="1:2" x14ac:dyDescent="0.25">
      <c r="A2842" s="57">
        <v>25174211</v>
      </c>
      <c r="B2842" s="58" t="s">
        <v>17601</v>
      </c>
    </row>
    <row r="2843" spans="1:2" x14ac:dyDescent="0.25">
      <c r="A2843" s="57">
        <v>25174212</v>
      </c>
      <c r="B2843" s="58" t="s">
        <v>18807</v>
      </c>
    </row>
    <row r="2844" spans="1:2" x14ac:dyDescent="0.25">
      <c r="A2844" s="57">
        <v>25174213</v>
      </c>
      <c r="B2844" s="58" t="s">
        <v>64</v>
      </c>
    </row>
    <row r="2845" spans="1:2" x14ac:dyDescent="0.25">
      <c r="A2845" s="57">
        <v>25174401</v>
      </c>
      <c r="B2845" s="58" t="s">
        <v>8785</v>
      </c>
    </row>
    <row r="2846" spans="1:2" x14ac:dyDescent="0.25">
      <c r="A2846" s="57">
        <v>25174402</v>
      </c>
      <c r="B2846" s="58" t="s">
        <v>14860</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8800</v>
      </c>
    </row>
    <row r="2851" spans="1:2" x14ac:dyDescent="0.25">
      <c r="A2851" s="57">
        <v>25174407</v>
      </c>
      <c r="B2851" s="58" t="s">
        <v>4757</v>
      </c>
    </row>
    <row r="2852" spans="1:2" x14ac:dyDescent="0.25">
      <c r="A2852" s="57">
        <v>25174408</v>
      </c>
      <c r="B2852" s="58" t="s">
        <v>9302</v>
      </c>
    </row>
    <row r="2853" spans="1:2" x14ac:dyDescent="0.25">
      <c r="A2853" s="57">
        <v>25174409</v>
      </c>
      <c r="B2853" s="58" t="s">
        <v>3267</v>
      </c>
    </row>
    <row r="2854" spans="1:2" x14ac:dyDescent="0.25">
      <c r="A2854" s="57">
        <v>25174410</v>
      </c>
      <c r="B2854" s="58" t="s">
        <v>15744</v>
      </c>
    </row>
    <row r="2855" spans="1:2" x14ac:dyDescent="0.25">
      <c r="A2855" s="57">
        <v>25174601</v>
      </c>
      <c r="B2855" s="58" t="s">
        <v>9255</v>
      </c>
    </row>
    <row r="2856" spans="1:2" x14ac:dyDescent="0.25">
      <c r="A2856" s="57">
        <v>25174602</v>
      </c>
      <c r="B2856" s="58" t="s">
        <v>16499</v>
      </c>
    </row>
    <row r="2857" spans="1:2" x14ac:dyDescent="0.25">
      <c r="A2857" s="57">
        <v>25174603</v>
      </c>
      <c r="B2857" s="58" t="s">
        <v>9671</v>
      </c>
    </row>
    <row r="2858" spans="1:2" x14ac:dyDescent="0.25">
      <c r="A2858" s="57">
        <v>25174701</v>
      </c>
      <c r="B2858" s="58" t="s">
        <v>4608</v>
      </c>
    </row>
    <row r="2859" spans="1:2" x14ac:dyDescent="0.25">
      <c r="A2859" s="57">
        <v>25181601</v>
      </c>
      <c r="B2859" s="58" t="s">
        <v>4124</v>
      </c>
    </row>
    <row r="2860" spans="1:2" x14ac:dyDescent="0.25">
      <c r="A2860" s="57">
        <v>25181602</v>
      </c>
      <c r="B2860" s="58" t="s">
        <v>12113</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13424</v>
      </c>
    </row>
    <row r="2865" spans="1:2" x14ac:dyDescent="0.25">
      <c r="A2865" s="57">
        <v>25181704</v>
      </c>
      <c r="B2865" s="58" t="s">
        <v>2335</v>
      </c>
    </row>
    <row r="2866" spans="1:2" x14ac:dyDescent="0.25">
      <c r="A2866" s="57">
        <v>25181705</v>
      </c>
      <c r="B2866" s="58" t="s">
        <v>10493</v>
      </c>
    </row>
    <row r="2867" spans="1:2" x14ac:dyDescent="0.25">
      <c r="A2867" s="57">
        <v>25181706</v>
      </c>
      <c r="B2867" s="58" t="s">
        <v>12462</v>
      </c>
    </row>
    <row r="2868" spans="1:2" x14ac:dyDescent="0.25">
      <c r="A2868" s="57">
        <v>25181707</v>
      </c>
      <c r="B2868" s="58" t="s">
        <v>15279</v>
      </c>
    </row>
    <row r="2869" spans="1:2" x14ac:dyDescent="0.25">
      <c r="A2869" s="57">
        <v>25181708</v>
      </c>
      <c r="B2869" s="58" t="s">
        <v>13660</v>
      </c>
    </row>
    <row r="2870" spans="1:2" x14ac:dyDescent="0.25">
      <c r="A2870" s="57">
        <v>25181709</v>
      </c>
      <c r="B2870" s="58" t="s">
        <v>12152</v>
      </c>
    </row>
    <row r="2871" spans="1:2" x14ac:dyDescent="0.25">
      <c r="A2871" s="57">
        <v>25181710</v>
      </c>
      <c r="B2871" s="58" t="s">
        <v>4096</v>
      </c>
    </row>
    <row r="2872" spans="1:2" x14ac:dyDescent="0.25">
      <c r="A2872" s="57">
        <v>25181711</v>
      </c>
      <c r="B2872" s="58" t="s">
        <v>4236</v>
      </c>
    </row>
    <row r="2873" spans="1:2" x14ac:dyDescent="0.25">
      <c r="A2873" s="57">
        <v>25181712</v>
      </c>
      <c r="B2873" s="58" t="s">
        <v>14955</v>
      </c>
    </row>
    <row r="2874" spans="1:2" x14ac:dyDescent="0.25">
      <c r="A2874" s="57">
        <v>25181713</v>
      </c>
      <c r="B2874" s="58" t="s">
        <v>12144</v>
      </c>
    </row>
    <row r="2875" spans="1:2" x14ac:dyDescent="0.25">
      <c r="A2875" s="57">
        <v>25191501</v>
      </c>
      <c r="B2875" s="58" t="s">
        <v>10990</v>
      </c>
    </row>
    <row r="2876" spans="1:2" x14ac:dyDescent="0.25">
      <c r="A2876" s="57">
        <v>25191502</v>
      </c>
      <c r="B2876" s="58" t="s">
        <v>6982</v>
      </c>
    </row>
    <row r="2877" spans="1:2" x14ac:dyDescent="0.25">
      <c r="A2877" s="57">
        <v>25191503</v>
      </c>
      <c r="B2877" s="58" t="s">
        <v>7715</v>
      </c>
    </row>
    <row r="2878" spans="1:2" x14ac:dyDescent="0.25">
      <c r="A2878" s="57">
        <v>25191504</v>
      </c>
      <c r="B2878" s="58" t="s">
        <v>16790</v>
      </c>
    </row>
    <row r="2879" spans="1:2" x14ac:dyDescent="0.25">
      <c r="A2879" s="57">
        <v>25191505</v>
      </c>
      <c r="B2879" s="58" t="s">
        <v>10912</v>
      </c>
    </row>
    <row r="2880" spans="1:2" x14ac:dyDescent="0.25">
      <c r="A2880" s="57">
        <v>25191506</v>
      </c>
      <c r="B2880" s="58" t="s">
        <v>12393</v>
      </c>
    </row>
    <row r="2881" spans="1:2" x14ac:dyDescent="0.25">
      <c r="A2881" s="57">
        <v>25191507</v>
      </c>
      <c r="B2881" s="58" t="s">
        <v>17020</v>
      </c>
    </row>
    <row r="2882" spans="1:2" x14ac:dyDescent="0.25">
      <c r="A2882" s="57">
        <v>25191508</v>
      </c>
      <c r="B2882" s="58" t="s">
        <v>15231</v>
      </c>
    </row>
    <row r="2883" spans="1:2" x14ac:dyDescent="0.25">
      <c r="A2883" s="57">
        <v>25191509</v>
      </c>
      <c r="B2883" s="58" t="s">
        <v>428</v>
      </c>
    </row>
    <row r="2884" spans="1:2" x14ac:dyDescent="0.25">
      <c r="A2884" s="57">
        <v>25191510</v>
      </c>
      <c r="B2884" s="58" t="s">
        <v>14050</v>
      </c>
    </row>
    <row r="2885" spans="1:2" x14ac:dyDescent="0.25">
      <c r="A2885" s="57">
        <v>25191511</v>
      </c>
      <c r="B2885" s="58" t="s">
        <v>15306</v>
      </c>
    </row>
    <row r="2886" spans="1:2" x14ac:dyDescent="0.25">
      <c r="A2886" s="57">
        <v>25191512</v>
      </c>
      <c r="B2886" s="58" t="s">
        <v>16173</v>
      </c>
    </row>
    <row r="2887" spans="1:2" x14ac:dyDescent="0.25">
      <c r="A2887" s="57">
        <v>25191513</v>
      </c>
      <c r="B2887" s="58" t="s">
        <v>8580</v>
      </c>
    </row>
    <row r="2888" spans="1:2" x14ac:dyDescent="0.25">
      <c r="A2888" s="57">
        <v>25191514</v>
      </c>
      <c r="B2888" s="58" t="s">
        <v>16402</v>
      </c>
    </row>
    <row r="2889" spans="1:2" x14ac:dyDescent="0.25">
      <c r="A2889" s="57">
        <v>25191601</v>
      </c>
      <c r="B2889" s="58" t="s">
        <v>6657</v>
      </c>
    </row>
    <row r="2890" spans="1:2" x14ac:dyDescent="0.25">
      <c r="A2890" s="57">
        <v>25191602</v>
      </c>
      <c r="B2890" s="58" t="s">
        <v>17307</v>
      </c>
    </row>
    <row r="2891" spans="1:2" x14ac:dyDescent="0.25">
      <c r="A2891" s="57">
        <v>25191603</v>
      </c>
      <c r="B2891" s="58" t="s">
        <v>3966</v>
      </c>
    </row>
    <row r="2892" spans="1:2" x14ac:dyDescent="0.25">
      <c r="A2892" s="57">
        <v>25191604</v>
      </c>
      <c r="B2892" s="58" t="s">
        <v>11134</v>
      </c>
    </row>
    <row r="2893" spans="1:2" x14ac:dyDescent="0.25">
      <c r="A2893" s="57">
        <v>25191605</v>
      </c>
      <c r="B2893" s="58" t="s">
        <v>15495</v>
      </c>
    </row>
    <row r="2894" spans="1:2" x14ac:dyDescent="0.25">
      <c r="A2894" s="57">
        <v>25191701</v>
      </c>
      <c r="B2894" s="58" t="s">
        <v>16488</v>
      </c>
    </row>
    <row r="2895" spans="1:2" x14ac:dyDescent="0.25">
      <c r="A2895" s="57">
        <v>25191702</v>
      </c>
      <c r="B2895" s="58" t="s">
        <v>5899</v>
      </c>
    </row>
    <row r="2896" spans="1:2" x14ac:dyDescent="0.25">
      <c r="A2896" s="57">
        <v>25191703</v>
      </c>
      <c r="B2896" s="58" t="s">
        <v>12230</v>
      </c>
    </row>
    <row r="2897" spans="1:2" x14ac:dyDescent="0.25">
      <c r="A2897" s="57">
        <v>25191704</v>
      </c>
      <c r="B2897" s="58" t="s">
        <v>17326</v>
      </c>
    </row>
    <row r="2898" spans="1:2" x14ac:dyDescent="0.25">
      <c r="A2898" s="57">
        <v>25201501</v>
      </c>
      <c r="B2898" s="58" t="s">
        <v>15767</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8387</v>
      </c>
    </row>
    <row r="2904" spans="1:2" x14ac:dyDescent="0.25">
      <c r="A2904" s="57">
        <v>25201507</v>
      </c>
      <c r="B2904" s="58" t="s">
        <v>3690</v>
      </c>
    </row>
    <row r="2905" spans="1:2" x14ac:dyDescent="0.25">
      <c r="A2905" s="57">
        <v>25201508</v>
      </c>
      <c r="B2905" s="58" t="s">
        <v>14108</v>
      </c>
    </row>
    <row r="2906" spans="1:2" x14ac:dyDescent="0.25">
      <c r="A2906" s="57">
        <v>25201509</v>
      </c>
      <c r="B2906" s="58" t="s">
        <v>10219</v>
      </c>
    </row>
    <row r="2907" spans="1:2" x14ac:dyDescent="0.25">
      <c r="A2907" s="57">
        <v>25201510</v>
      </c>
      <c r="B2907" s="58" t="s">
        <v>5533</v>
      </c>
    </row>
    <row r="2908" spans="1:2" x14ac:dyDescent="0.25">
      <c r="A2908" s="57">
        <v>25201511</v>
      </c>
      <c r="B2908" s="58" t="s">
        <v>16892</v>
      </c>
    </row>
    <row r="2909" spans="1:2" x14ac:dyDescent="0.25">
      <c r="A2909" s="57">
        <v>25201512</v>
      </c>
      <c r="B2909" s="58" t="s">
        <v>8892</v>
      </c>
    </row>
    <row r="2910" spans="1:2" x14ac:dyDescent="0.25">
      <c r="A2910" s="57">
        <v>25201513</v>
      </c>
      <c r="B2910" s="58" t="s">
        <v>10264</v>
      </c>
    </row>
    <row r="2911" spans="1:2" x14ac:dyDescent="0.25">
      <c r="A2911" s="57">
        <v>25201514</v>
      </c>
      <c r="B2911" s="58" t="s">
        <v>11982</v>
      </c>
    </row>
    <row r="2912" spans="1:2" x14ac:dyDescent="0.25">
      <c r="A2912" s="57">
        <v>25201515</v>
      </c>
      <c r="B2912" s="58" t="s">
        <v>14984</v>
      </c>
    </row>
    <row r="2913" spans="1:2" x14ac:dyDescent="0.25">
      <c r="A2913" s="57">
        <v>25201516</v>
      </c>
      <c r="B2913" s="58" t="s">
        <v>8110</v>
      </c>
    </row>
    <row r="2914" spans="1:2" x14ac:dyDescent="0.25">
      <c r="A2914" s="57">
        <v>25201517</v>
      </c>
      <c r="B2914" s="58" t="s">
        <v>9874</v>
      </c>
    </row>
    <row r="2915" spans="1:2" x14ac:dyDescent="0.25">
      <c r="A2915" s="57">
        <v>25201518</v>
      </c>
      <c r="B2915" s="58" t="s">
        <v>1157</v>
      </c>
    </row>
    <row r="2916" spans="1:2" x14ac:dyDescent="0.25">
      <c r="A2916" s="57">
        <v>25201519</v>
      </c>
      <c r="B2916" s="58" t="s">
        <v>9675</v>
      </c>
    </row>
    <row r="2917" spans="1:2" x14ac:dyDescent="0.25">
      <c r="A2917" s="57">
        <v>25201520</v>
      </c>
      <c r="B2917" s="58" t="s">
        <v>17058</v>
      </c>
    </row>
    <row r="2918" spans="1:2" x14ac:dyDescent="0.25">
      <c r="A2918" s="57">
        <v>25201601</v>
      </c>
      <c r="B2918" s="58" t="s">
        <v>8471</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11876</v>
      </c>
    </row>
    <row r="2923" spans="1:2" x14ac:dyDescent="0.25">
      <c r="A2923" s="57">
        <v>25201606</v>
      </c>
      <c r="B2923" s="58" t="s">
        <v>15424</v>
      </c>
    </row>
    <row r="2924" spans="1:2" x14ac:dyDescent="0.25">
      <c r="A2924" s="57">
        <v>25201701</v>
      </c>
      <c r="B2924" s="58" t="s">
        <v>18137</v>
      </c>
    </row>
    <row r="2925" spans="1:2" x14ac:dyDescent="0.25">
      <c r="A2925" s="57">
        <v>25201702</v>
      </c>
      <c r="B2925" s="58" t="s">
        <v>1093</v>
      </c>
    </row>
    <row r="2926" spans="1:2" x14ac:dyDescent="0.25">
      <c r="A2926" s="57">
        <v>25201703</v>
      </c>
      <c r="B2926" s="58" t="s">
        <v>6980</v>
      </c>
    </row>
    <row r="2927" spans="1:2" x14ac:dyDescent="0.25">
      <c r="A2927" s="57">
        <v>25201704</v>
      </c>
      <c r="B2927" s="58" t="s">
        <v>3443</v>
      </c>
    </row>
    <row r="2928" spans="1:2" x14ac:dyDescent="0.25">
      <c r="A2928" s="57">
        <v>25201705</v>
      </c>
      <c r="B2928" s="58" t="s">
        <v>10699</v>
      </c>
    </row>
    <row r="2929" spans="1:2" x14ac:dyDescent="0.25">
      <c r="A2929" s="57">
        <v>25201706</v>
      </c>
      <c r="B2929" s="58" t="s">
        <v>5706</v>
      </c>
    </row>
    <row r="2930" spans="1:2" x14ac:dyDescent="0.25">
      <c r="A2930" s="57">
        <v>25201707</v>
      </c>
      <c r="B2930" s="58" t="s">
        <v>4853</v>
      </c>
    </row>
    <row r="2931" spans="1:2" x14ac:dyDescent="0.25">
      <c r="A2931" s="57">
        <v>25201708</v>
      </c>
      <c r="B2931" s="58" t="s">
        <v>16472</v>
      </c>
    </row>
    <row r="2932" spans="1:2" x14ac:dyDescent="0.25">
      <c r="A2932" s="57">
        <v>25201709</v>
      </c>
      <c r="B2932" s="58" t="s">
        <v>17902</v>
      </c>
    </row>
    <row r="2933" spans="1:2" x14ac:dyDescent="0.25">
      <c r="A2933" s="57">
        <v>25201710</v>
      </c>
      <c r="B2933" s="58" t="s">
        <v>14061</v>
      </c>
    </row>
    <row r="2934" spans="1:2" x14ac:dyDescent="0.25">
      <c r="A2934" s="57">
        <v>25201801</v>
      </c>
      <c r="B2934" s="58" t="s">
        <v>7819</v>
      </c>
    </row>
    <row r="2935" spans="1:2" x14ac:dyDescent="0.25">
      <c r="A2935" s="57">
        <v>25201802</v>
      </c>
      <c r="B2935" s="58" t="s">
        <v>8517</v>
      </c>
    </row>
    <row r="2936" spans="1:2" x14ac:dyDescent="0.25">
      <c r="A2936" s="57">
        <v>25201901</v>
      </c>
      <c r="B2936" s="58" t="s">
        <v>17806</v>
      </c>
    </row>
    <row r="2937" spans="1:2" x14ac:dyDescent="0.25">
      <c r="A2937" s="57">
        <v>25201902</v>
      </c>
      <c r="B2937" s="58" t="s">
        <v>4228</v>
      </c>
    </row>
    <row r="2938" spans="1:2" x14ac:dyDescent="0.25">
      <c r="A2938" s="57">
        <v>25201903</v>
      </c>
      <c r="B2938" s="58" t="s">
        <v>15129</v>
      </c>
    </row>
    <row r="2939" spans="1:2" x14ac:dyDescent="0.25">
      <c r="A2939" s="57">
        <v>25201904</v>
      </c>
      <c r="B2939" s="58" t="s">
        <v>6621</v>
      </c>
    </row>
    <row r="2940" spans="1:2" x14ac:dyDescent="0.25">
      <c r="A2940" s="57">
        <v>25202001</v>
      </c>
      <c r="B2940" s="58" t="s">
        <v>8592</v>
      </c>
    </row>
    <row r="2941" spans="1:2" x14ac:dyDescent="0.25">
      <c r="A2941" s="57">
        <v>25202002</v>
      </c>
      <c r="B2941" s="58" t="s">
        <v>18351</v>
      </c>
    </row>
    <row r="2942" spans="1:2" x14ac:dyDescent="0.25">
      <c r="A2942" s="57">
        <v>25202003</v>
      </c>
      <c r="B2942" s="58" t="s">
        <v>12207</v>
      </c>
    </row>
    <row r="2943" spans="1:2" x14ac:dyDescent="0.25">
      <c r="A2943" s="57">
        <v>25202004</v>
      </c>
      <c r="B2943" s="58" t="s">
        <v>14987</v>
      </c>
    </row>
    <row r="2944" spans="1:2" x14ac:dyDescent="0.25">
      <c r="A2944" s="57">
        <v>25202101</v>
      </c>
      <c r="B2944" s="58" t="s">
        <v>13571</v>
      </c>
    </row>
    <row r="2945" spans="1:2" x14ac:dyDescent="0.25">
      <c r="A2945" s="57">
        <v>25202102</v>
      </c>
      <c r="B2945" s="58" t="s">
        <v>7594</v>
      </c>
    </row>
    <row r="2946" spans="1:2" x14ac:dyDescent="0.25">
      <c r="A2946" s="57">
        <v>25202103</v>
      </c>
      <c r="B2946" s="58" t="s">
        <v>11002</v>
      </c>
    </row>
    <row r="2947" spans="1:2" x14ac:dyDescent="0.25">
      <c r="A2947" s="57">
        <v>25202104</v>
      </c>
      <c r="B2947" s="58" t="s">
        <v>3339</v>
      </c>
    </row>
    <row r="2948" spans="1:2" x14ac:dyDescent="0.25">
      <c r="A2948" s="57">
        <v>25202105</v>
      </c>
      <c r="B2948" s="58" t="s">
        <v>10906</v>
      </c>
    </row>
    <row r="2949" spans="1:2" x14ac:dyDescent="0.25">
      <c r="A2949" s="57">
        <v>25202201</v>
      </c>
      <c r="B2949" s="58" t="s">
        <v>3952</v>
      </c>
    </row>
    <row r="2950" spans="1:2" x14ac:dyDescent="0.25">
      <c r="A2950" s="57">
        <v>25202202</v>
      </c>
      <c r="B2950" s="58" t="s">
        <v>4420</v>
      </c>
    </row>
    <row r="2951" spans="1:2" x14ac:dyDescent="0.25">
      <c r="A2951" s="57">
        <v>25202203</v>
      </c>
      <c r="B2951" s="58" t="s">
        <v>12445</v>
      </c>
    </row>
    <row r="2952" spans="1:2" x14ac:dyDescent="0.25">
      <c r="A2952" s="57">
        <v>25202204</v>
      </c>
      <c r="B2952" s="58" t="s">
        <v>13627</v>
      </c>
    </row>
    <row r="2953" spans="1:2" x14ac:dyDescent="0.25">
      <c r="A2953" s="57">
        <v>25202205</v>
      </c>
      <c r="B2953" s="58" t="s">
        <v>16242</v>
      </c>
    </row>
    <row r="2954" spans="1:2" x14ac:dyDescent="0.25">
      <c r="A2954" s="57">
        <v>25202206</v>
      </c>
      <c r="B2954" s="58" t="s">
        <v>3972</v>
      </c>
    </row>
    <row r="2955" spans="1:2" x14ac:dyDescent="0.25">
      <c r="A2955" s="57">
        <v>25202301</v>
      </c>
      <c r="B2955" s="58" t="s">
        <v>11974</v>
      </c>
    </row>
    <row r="2956" spans="1:2" x14ac:dyDescent="0.25">
      <c r="A2956" s="57">
        <v>25202302</v>
      </c>
      <c r="B2956" s="58" t="s">
        <v>18029</v>
      </c>
    </row>
    <row r="2957" spans="1:2" x14ac:dyDescent="0.25">
      <c r="A2957" s="57">
        <v>25202401</v>
      </c>
      <c r="B2957" s="58" t="s">
        <v>8874</v>
      </c>
    </row>
    <row r="2958" spans="1:2" x14ac:dyDescent="0.25">
      <c r="A2958" s="57">
        <v>25202402</v>
      </c>
      <c r="B2958" s="58" t="s">
        <v>2420</v>
      </c>
    </row>
    <row r="2959" spans="1:2" x14ac:dyDescent="0.25">
      <c r="A2959" s="57">
        <v>25202403</v>
      </c>
      <c r="B2959" s="58" t="s">
        <v>8631</v>
      </c>
    </row>
    <row r="2960" spans="1:2" x14ac:dyDescent="0.25">
      <c r="A2960" s="57">
        <v>25202404</v>
      </c>
      <c r="B2960" s="58" t="s">
        <v>18638</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15324</v>
      </c>
    </row>
    <row r="2966" spans="1:2" x14ac:dyDescent="0.25">
      <c r="A2966" s="57">
        <v>25202504</v>
      </c>
      <c r="B2966" s="58" t="s">
        <v>13121</v>
      </c>
    </row>
    <row r="2967" spans="1:2" x14ac:dyDescent="0.25">
      <c r="A2967" s="57">
        <v>25202505</v>
      </c>
      <c r="B2967" s="58" t="s">
        <v>18206</v>
      </c>
    </row>
    <row r="2968" spans="1:2" x14ac:dyDescent="0.25">
      <c r="A2968" s="57">
        <v>25202506</v>
      </c>
      <c r="B2968" s="58" t="s">
        <v>9081</v>
      </c>
    </row>
    <row r="2969" spans="1:2" x14ac:dyDescent="0.25">
      <c r="A2969" s="57">
        <v>25202507</v>
      </c>
      <c r="B2969" s="58" t="s">
        <v>15963</v>
      </c>
    </row>
    <row r="2970" spans="1:2" x14ac:dyDescent="0.25">
      <c r="A2970" s="57">
        <v>25202508</v>
      </c>
      <c r="B2970" s="58" t="s">
        <v>1882</v>
      </c>
    </row>
    <row r="2971" spans="1:2" x14ac:dyDescent="0.25">
      <c r="A2971" s="57">
        <v>25202509</v>
      </c>
      <c r="B2971" s="58" t="s">
        <v>5525</v>
      </c>
    </row>
    <row r="2972" spans="1:2" x14ac:dyDescent="0.25">
      <c r="A2972" s="57">
        <v>25202510</v>
      </c>
      <c r="B2972" s="58" t="s">
        <v>13318</v>
      </c>
    </row>
    <row r="2973" spans="1:2" x14ac:dyDescent="0.25">
      <c r="A2973" s="57">
        <v>25202601</v>
      </c>
      <c r="B2973" s="58" t="s">
        <v>14932</v>
      </c>
    </row>
    <row r="2974" spans="1:2" x14ac:dyDescent="0.25">
      <c r="A2974" s="57">
        <v>25202602</v>
      </c>
      <c r="B2974" s="58" t="s">
        <v>4447</v>
      </c>
    </row>
    <row r="2975" spans="1:2" x14ac:dyDescent="0.25">
      <c r="A2975" s="57">
        <v>25202603</v>
      </c>
      <c r="B2975" s="58" t="s">
        <v>9851</v>
      </c>
    </row>
    <row r="2976" spans="1:2" x14ac:dyDescent="0.25">
      <c r="A2976" s="57">
        <v>25202604</v>
      </c>
      <c r="B2976" s="58" t="s">
        <v>1859</v>
      </c>
    </row>
    <row r="2977" spans="1:2" x14ac:dyDescent="0.25">
      <c r="A2977" s="57">
        <v>25202605</v>
      </c>
      <c r="B2977" s="58" t="s">
        <v>11001</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15838</v>
      </c>
    </row>
    <row r="2982" spans="1:2" x14ac:dyDescent="0.25">
      <c r="A2982" s="57">
        <v>26101501</v>
      </c>
      <c r="B2982" s="58" t="s">
        <v>202</v>
      </c>
    </row>
    <row r="2983" spans="1:2" x14ac:dyDescent="0.25">
      <c r="A2983" s="57">
        <v>26101502</v>
      </c>
      <c r="B2983" s="58" t="s">
        <v>9744</v>
      </c>
    </row>
    <row r="2984" spans="1:2" x14ac:dyDescent="0.25">
      <c r="A2984" s="57">
        <v>26101503</v>
      </c>
      <c r="B2984" s="58" t="s">
        <v>17600</v>
      </c>
    </row>
    <row r="2985" spans="1:2" x14ac:dyDescent="0.25">
      <c r="A2985" s="57">
        <v>26101504</v>
      </c>
      <c r="B2985" s="58" t="s">
        <v>15878</v>
      </c>
    </row>
    <row r="2986" spans="1:2" x14ac:dyDescent="0.25">
      <c r="A2986" s="57">
        <v>26101505</v>
      </c>
      <c r="B2986" s="58" t="s">
        <v>983</v>
      </c>
    </row>
    <row r="2987" spans="1:2" x14ac:dyDescent="0.25">
      <c r="A2987" s="57">
        <v>26101506</v>
      </c>
      <c r="B2987" s="58" t="s">
        <v>15542</v>
      </c>
    </row>
    <row r="2988" spans="1:2" x14ac:dyDescent="0.25">
      <c r="A2988" s="57">
        <v>26101507</v>
      </c>
      <c r="B2988" s="58" t="s">
        <v>13666</v>
      </c>
    </row>
    <row r="2989" spans="1:2" x14ac:dyDescent="0.25">
      <c r="A2989" s="57">
        <v>26101508</v>
      </c>
      <c r="B2989" s="58" t="s">
        <v>15926</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17397</v>
      </c>
    </row>
    <row r="2994" spans="1:2" x14ac:dyDescent="0.25">
      <c r="A2994" s="57">
        <v>26101513</v>
      </c>
      <c r="B2994" s="58" t="s">
        <v>14944</v>
      </c>
    </row>
    <row r="2995" spans="1:2" x14ac:dyDescent="0.25">
      <c r="A2995" s="57">
        <v>26101601</v>
      </c>
      <c r="B2995" s="58" t="s">
        <v>14543</v>
      </c>
    </row>
    <row r="2996" spans="1:2" x14ac:dyDescent="0.25">
      <c r="A2996" s="57">
        <v>26101602</v>
      </c>
      <c r="B2996" s="58" t="s">
        <v>14249</v>
      </c>
    </row>
    <row r="2997" spans="1:2" x14ac:dyDescent="0.25">
      <c r="A2997" s="57">
        <v>26101603</v>
      </c>
      <c r="B2997" s="58" t="s">
        <v>5849</v>
      </c>
    </row>
    <row r="2998" spans="1:2" x14ac:dyDescent="0.25">
      <c r="A2998" s="57">
        <v>26101604</v>
      </c>
      <c r="B2998" s="58" t="s">
        <v>8286</v>
      </c>
    </row>
    <row r="2999" spans="1:2" x14ac:dyDescent="0.25">
      <c r="A2999" s="57">
        <v>26101605</v>
      </c>
      <c r="B2999" s="58" t="s">
        <v>15640</v>
      </c>
    </row>
    <row r="3000" spans="1:2" x14ac:dyDescent="0.25">
      <c r="A3000" s="57">
        <v>26101606</v>
      </c>
      <c r="B3000" s="58" t="s">
        <v>12104</v>
      </c>
    </row>
    <row r="3001" spans="1:2" x14ac:dyDescent="0.25">
      <c r="A3001" s="57">
        <v>26101607</v>
      </c>
      <c r="B3001" s="58" t="s">
        <v>1893</v>
      </c>
    </row>
    <row r="3002" spans="1:2" x14ac:dyDescent="0.25">
      <c r="A3002" s="57">
        <v>26101608</v>
      </c>
      <c r="B3002" s="58" t="s">
        <v>5225</v>
      </c>
    </row>
    <row r="3003" spans="1:2" x14ac:dyDescent="0.25">
      <c r="A3003" s="57">
        <v>26101609</v>
      </c>
      <c r="B3003" s="58" t="s">
        <v>13875</v>
      </c>
    </row>
    <row r="3004" spans="1:2" x14ac:dyDescent="0.25">
      <c r="A3004" s="57">
        <v>26101610</v>
      </c>
      <c r="B3004" s="58" t="s">
        <v>4306</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5758</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13015</v>
      </c>
    </row>
    <row r="3013" spans="1:2" x14ac:dyDescent="0.25">
      <c r="A3013" s="57">
        <v>26101703</v>
      </c>
      <c r="B3013" s="58" t="s">
        <v>2165</v>
      </c>
    </row>
    <row r="3014" spans="1:2" x14ac:dyDescent="0.25">
      <c r="A3014" s="57">
        <v>26101704</v>
      </c>
      <c r="B3014" s="58" t="s">
        <v>14272</v>
      </c>
    </row>
    <row r="3015" spans="1:2" x14ac:dyDescent="0.25">
      <c r="A3015" s="57">
        <v>26101705</v>
      </c>
      <c r="B3015" s="58" t="s">
        <v>16735</v>
      </c>
    </row>
    <row r="3016" spans="1:2" x14ac:dyDescent="0.25">
      <c r="A3016" s="57">
        <v>26101706</v>
      </c>
      <c r="B3016" s="58" t="s">
        <v>3760</v>
      </c>
    </row>
    <row r="3017" spans="1:2" x14ac:dyDescent="0.25">
      <c r="A3017" s="57">
        <v>26101707</v>
      </c>
      <c r="B3017" s="58" t="s">
        <v>7522</v>
      </c>
    </row>
    <row r="3018" spans="1:2" x14ac:dyDescent="0.25">
      <c r="A3018" s="57">
        <v>26101708</v>
      </c>
      <c r="B3018" s="58" t="s">
        <v>17737</v>
      </c>
    </row>
    <row r="3019" spans="1:2" x14ac:dyDescent="0.25">
      <c r="A3019" s="57">
        <v>26101709</v>
      </c>
      <c r="B3019" s="58" t="s">
        <v>16351</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5139</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6998</v>
      </c>
    </row>
    <row r="3028" spans="1:2" x14ac:dyDescent="0.25">
      <c r="A3028" s="57">
        <v>26101719</v>
      </c>
      <c r="B3028" s="58" t="s">
        <v>4428</v>
      </c>
    </row>
    <row r="3029" spans="1:2" x14ac:dyDescent="0.25">
      <c r="A3029" s="57">
        <v>26101720</v>
      </c>
      <c r="B3029" s="58" t="s">
        <v>2133</v>
      </c>
    </row>
    <row r="3030" spans="1:2" x14ac:dyDescent="0.25">
      <c r="A3030" s="57">
        <v>26101721</v>
      </c>
      <c r="B3030" s="58" t="s">
        <v>8004</v>
      </c>
    </row>
    <row r="3031" spans="1:2" x14ac:dyDescent="0.25">
      <c r="A3031" s="57">
        <v>26101723</v>
      </c>
      <c r="B3031" s="58" t="s">
        <v>3041</v>
      </c>
    </row>
    <row r="3032" spans="1:2" x14ac:dyDescent="0.25">
      <c r="A3032" s="57">
        <v>26101724</v>
      </c>
      <c r="B3032" s="58" t="s">
        <v>529</v>
      </c>
    </row>
    <row r="3033" spans="1:2" x14ac:dyDescent="0.25">
      <c r="A3033" s="57">
        <v>26101725</v>
      </c>
      <c r="B3033" s="58" t="s">
        <v>14647</v>
      </c>
    </row>
    <row r="3034" spans="1:2" x14ac:dyDescent="0.25">
      <c r="A3034" s="57">
        <v>26101726</v>
      </c>
      <c r="B3034" s="58" t="s">
        <v>11566</v>
      </c>
    </row>
    <row r="3035" spans="1:2" x14ac:dyDescent="0.25">
      <c r="A3035" s="57">
        <v>26101727</v>
      </c>
      <c r="B3035" s="58" t="s">
        <v>12200</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11819</v>
      </c>
    </row>
    <row r="3040" spans="1:2" x14ac:dyDescent="0.25">
      <c r="A3040" s="57">
        <v>26101732</v>
      </c>
      <c r="B3040" s="58" t="s">
        <v>10845</v>
      </c>
    </row>
    <row r="3041" spans="1:2" x14ac:dyDescent="0.25">
      <c r="A3041" s="57">
        <v>26101733</v>
      </c>
      <c r="B3041" s="58" t="s">
        <v>6051</v>
      </c>
    </row>
    <row r="3042" spans="1:2" x14ac:dyDescent="0.25">
      <c r="A3042" s="57">
        <v>26101734</v>
      </c>
      <c r="B3042" s="58" t="s">
        <v>11943</v>
      </c>
    </row>
    <row r="3043" spans="1:2" x14ac:dyDescent="0.25">
      <c r="A3043" s="57">
        <v>26101735</v>
      </c>
      <c r="B3043" s="58" t="s">
        <v>13799</v>
      </c>
    </row>
    <row r="3044" spans="1:2" x14ac:dyDescent="0.25">
      <c r="A3044" s="57">
        <v>26101736</v>
      </c>
      <c r="B3044" s="58" t="s">
        <v>10799</v>
      </c>
    </row>
    <row r="3045" spans="1:2" x14ac:dyDescent="0.25">
      <c r="A3045" s="57">
        <v>26101737</v>
      </c>
      <c r="B3045" s="58" t="s">
        <v>1752</v>
      </c>
    </row>
    <row r="3046" spans="1:2" x14ac:dyDescent="0.25">
      <c r="A3046" s="57">
        <v>26101738</v>
      </c>
      <c r="B3046" s="58" t="s">
        <v>7497</v>
      </c>
    </row>
    <row r="3047" spans="1:2" x14ac:dyDescent="0.25">
      <c r="A3047" s="57">
        <v>26101740</v>
      </c>
      <c r="B3047" s="58" t="s">
        <v>5420</v>
      </c>
    </row>
    <row r="3048" spans="1:2" x14ac:dyDescent="0.25">
      <c r="A3048" s="57">
        <v>26101741</v>
      </c>
      <c r="B3048" s="58" t="s">
        <v>8317</v>
      </c>
    </row>
    <row r="3049" spans="1:2" x14ac:dyDescent="0.25">
      <c r="A3049" s="57">
        <v>26101742</v>
      </c>
      <c r="B3049" s="58" t="s">
        <v>16016</v>
      </c>
    </row>
    <row r="3050" spans="1:2" x14ac:dyDescent="0.25">
      <c r="A3050" s="57">
        <v>26101743</v>
      </c>
      <c r="B3050" s="58" t="s">
        <v>14063</v>
      </c>
    </row>
    <row r="3051" spans="1:2" x14ac:dyDescent="0.25">
      <c r="A3051" s="57">
        <v>26101747</v>
      </c>
      <c r="B3051" s="58" t="s">
        <v>1245</v>
      </c>
    </row>
    <row r="3052" spans="1:2" x14ac:dyDescent="0.25">
      <c r="A3052" s="57">
        <v>26101748</v>
      </c>
      <c r="B3052" s="58" t="s">
        <v>16774</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5532</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5570</v>
      </c>
    </row>
    <row r="3061" spans="1:2" x14ac:dyDescent="0.25">
      <c r="A3061" s="57">
        <v>26101759</v>
      </c>
      <c r="B3061" s="58" t="s">
        <v>17411</v>
      </c>
    </row>
    <row r="3062" spans="1:2" x14ac:dyDescent="0.25">
      <c r="A3062" s="57">
        <v>26101760</v>
      </c>
      <c r="B3062" s="58" t="s">
        <v>10448</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10805</v>
      </c>
    </row>
    <row r="3067" spans="1:2" x14ac:dyDescent="0.25">
      <c r="A3067" s="57">
        <v>26101765</v>
      </c>
      <c r="B3067" s="58" t="s">
        <v>5781</v>
      </c>
    </row>
    <row r="3068" spans="1:2" x14ac:dyDescent="0.25">
      <c r="A3068" s="57">
        <v>26101766</v>
      </c>
      <c r="B3068" s="58" t="s">
        <v>13123</v>
      </c>
    </row>
    <row r="3069" spans="1:2" x14ac:dyDescent="0.25">
      <c r="A3069" s="57">
        <v>26101801</v>
      </c>
      <c r="B3069" s="58" t="s">
        <v>5267</v>
      </c>
    </row>
    <row r="3070" spans="1:2" x14ac:dyDescent="0.25">
      <c r="A3070" s="57">
        <v>26101802</v>
      </c>
      <c r="B3070" s="58" t="s">
        <v>10680</v>
      </c>
    </row>
    <row r="3071" spans="1:2" x14ac:dyDescent="0.25">
      <c r="A3071" s="57">
        <v>26101803</v>
      </c>
      <c r="B3071" s="58" t="s">
        <v>18799</v>
      </c>
    </row>
    <row r="3072" spans="1:2" x14ac:dyDescent="0.25">
      <c r="A3072" s="57">
        <v>26101805</v>
      </c>
      <c r="B3072" s="58" t="s">
        <v>10717</v>
      </c>
    </row>
    <row r="3073" spans="1:2" x14ac:dyDescent="0.25">
      <c r="A3073" s="57">
        <v>26101806</v>
      </c>
      <c r="B3073" s="58" t="s">
        <v>13328</v>
      </c>
    </row>
    <row r="3074" spans="1:2" x14ac:dyDescent="0.25">
      <c r="A3074" s="57">
        <v>26101807</v>
      </c>
      <c r="B3074" s="58" t="s">
        <v>9392</v>
      </c>
    </row>
    <row r="3075" spans="1:2" x14ac:dyDescent="0.25">
      <c r="A3075" s="57">
        <v>26101808</v>
      </c>
      <c r="B3075" s="58" t="s">
        <v>18806</v>
      </c>
    </row>
    <row r="3076" spans="1:2" x14ac:dyDescent="0.25">
      <c r="A3076" s="57">
        <v>26101809</v>
      </c>
      <c r="B3076" s="58" t="s">
        <v>12656</v>
      </c>
    </row>
    <row r="3077" spans="1:2" x14ac:dyDescent="0.25">
      <c r="A3077" s="57">
        <v>26101903</v>
      </c>
      <c r="B3077" s="58" t="s">
        <v>14928</v>
      </c>
    </row>
    <row r="3078" spans="1:2" x14ac:dyDescent="0.25">
      <c r="A3078" s="57">
        <v>26101904</v>
      </c>
      <c r="B3078" s="58" t="s">
        <v>6789</v>
      </c>
    </row>
    <row r="3079" spans="1:2" x14ac:dyDescent="0.25">
      <c r="A3079" s="57">
        <v>26101905</v>
      </c>
      <c r="B3079" s="58" t="s">
        <v>2281</v>
      </c>
    </row>
    <row r="3080" spans="1:2" x14ac:dyDescent="0.25">
      <c r="A3080" s="57">
        <v>26111501</v>
      </c>
      <c r="B3080" s="58" t="s">
        <v>10037</v>
      </c>
    </row>
    <row r="3081" spans="1:2" x14ac:dyDescent="0.25">
      <c r="A3081" s="57">
        <v>26111503</v>
      </c>
      <c r="B3081" s="58" t="s">
        <v>9188</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14945</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16361</v>
      </c>
    </row>
    <row r="3092" spans="1:2" x14ac:dyDescent="0.25">
      <c r="A3092" s="57">
        <v>26111516</v>
      </c>
      <c r="B3092" s="58" t="s">
        <v>4275</v>
      </c>
    </row>
    <row r="3093" spans="1:2" x14ac:dyDescent="0.25">
      <c r="A3093" s="57">
        <v>26111517</v>
      </c>
      <c r="B3093" s="58" t="s">
        <v>10777</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3739</v>
      </c>
    </row>
    <row r="3098" spans="1:2" x14ac:dyDescent="0.25">
      <c r="A3098" s="57">
        <v>26111522</v>
      </c>
      <c r="B3098" s="58" t="s">
        <v>10858</v>
      </c>
    </row>
    <row r="3099" spans="1:2" x14ac:dyDescent="0.25">
      <c r="A3099" s="57">
        <v>26111523</v>
      </c>
      <c r="B3099" s="58" t="s">
        <v>3879</v>
      </c>
    </row>
    <row r="3100" spans="1:2" x14ac:dyDescent="0.25">
      <c r="A3100" s="57">
        <v>26111524</v>
      </c>
      <c r="B3100" s="58" t="s">
        <v>11078</v>
      </c>
    </row>
    <row r="3101" spans="1:2" x14ac:dyDescent="0.25">
      <c r="A3101" s="57">
        <v>26111525</v>
      </c>
      <c r="B3101" s="58" t="s">
        <v>14933</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15147</v>
      </c>
    </row>
    <row r="3106" spans="1:2" x14ac:dyDescent="0.25">
      <c r="A3106" s="57">
        <v>26111530</v>
      </c>
      <c r="B3106" s="58" t="s">
        <v>10608</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8787</v>
      </c>
    </row>
    <row r="3111" spans="1:2" x14ac:dyDescent="0.25">
      <c r="A3111" s="57">
        <v>26111535</v>
      </c>
      <c r="B3111" s="58" t="s">
        <v>15747</v>
      </c>
    </row>
    <row r="3112" spans="1:2" x14ac:dyDescent="0.25">
      <c r="A3112" s="57">
        <v>26111601</v>
      </c>
      <c r="B3112" s="58" t="s">
        <v>14900</v>
      </c>
    </row>
    <row r="3113" spans="1:2" x14ac:dyDescent="0.25">
      <c r="A3113" s="57">
        <v>26111602</v>
      </c>
      <c r="B3113" s="58" t="s">
        <v>14476</v>
      </c>
    </row>
    <row r="3114" spans="1:2" x14ac:dyDescent="0.25">
      <c r="A3114" s="57">
        <v>26111603</v>
      </c>
      <c r="B3114" s="58" t="s">
        <v>5350</v>
      </c>
    </row>
    <row r="3115" spans="1:2" x14ac:dyDescent="0.25">
      <c r="A3115" s="57">
        <v>26111604</v>
      </c>
      <c r="B3115" s="58" t="s">
        <v>9250</v>
      </c>
    </row>
    <row r="3116" spans="1:2" x14ac:dyDescent="0.25">
      <c r="A3116" s="57">
        <v>26111605</v>
      </c>
      <c r="B3116" s="58" t="s">
        <v>5276</v>
      </c>
    </row>
    <row r="3117" spans="1:2" x14ac:dyDescent="0.25">
      <c r="A3117" s="57">
        <v>26111606</v>
      </c>
      <c r="B3117" s="58" t="s">
        <v>16372</v>
      </c>
    </row>
    <row r="3118" spans="1:2" x14ac:dyDescent="0.25">
      <c r="A3118" s="57">
        <v>26111607</v>
      </c>
      <c r="B3118" s="58" t="s">
        <v>10524</v>
      </c>
    </row>
    <row r="3119" spans="1:2" x14ac:dyDescent="0.25">
      <c r="A3119" s="57">
        <v>26111608</v>
      </c>
      <c r="B3119" s="58" t="s">
        <v>13961</v>
      </c>
    </row>
    <row r="3120" spans="1:2" x14ac:dyDescent="0.25">
      <c r="A3120" s="57">
        <v>26111701</v>
      </c>
      <c r="B3120" s="58" t="s">
        <v>5429</v>
      </c>
    </row>
    <row r="3121" spans="1:2" x14ac:dyDescent="0.25">
      <c r="A3121" s="57">
        <v>26111702</v>
      </c>
      <c r="B3121" s="58" t="s">
        <v>10201</v>
      </c>
    </row>
    <row r="3122" spans="1:2" x14ac:dyDescent="0.25">
      <c r="A3122" s="57">
        <v>26111703</v>
      </c>
      <c r="B3122" s="58" t="s">
        <v>5284</v>
      </c>
    </row>
    <row r="3123" spans="1:2" x14ac:dyDescent="0.25">
      <c r="A3123" s="57">
        <v>26111704</v>
      </c>
      <c r="B3123" s="58" t="s">
        <v>1336</v>
      </c>
    </row>
    <row r="3124" spans="1:2" x14ac:dyDescent="0.25">
      <c r="A3124" s="57">
        <v>26111705</v>
      </c>
      <c r="B3124" s="58" t="s">
        <v>12279</v>
      </c>
    </row>
    <row r="3125" spans="1:2" x14ac:dyDescent="0.25">
      <c r="A3125" s="57">
        <v>26111706</v>
      </c>
      <c r="B3125" s="58" t="s">
        <v>1949</v>
      </c>
    </row>
    <row r="3126" spans="1:2" x14ac:dyDescent="0.25">
      <c r="A3126" s="57">
        <v>26111707</v>
      </c>
      <c r="B3126" s="58" t="s">
        <v>15501</v>
      </c>
    </row>
    <row r="3127" spans="1:2" x14ac:dyDescent="0.25">
      <c r="A3127" s="57">
        <v>26111708</v>
      </c>
      <c r="B3127" s="58" t="s">
        <v>3053</v>
      </c>
    </row>
    <row r="3128" spans="1:2" x14ac:dyDescent="0.25">
      <c r="A3128" s="57">
        <v>26111709</v>
      </c>
      <c r="B3128" s="58" t="s">
        <v>15523</v>
      </c>
    </row>
    <row r="3129" spans="1:2" x14ac:dyDescent="0.25">
      <c r="A3129" s="57">
        <v>26111710</v>
      </c>
      <c r="B3129" s="58" t="s">
        <v>11616</v>
      </c>
    </row>
    <row r="3130" spans="1:2" x14ac:dyDescent="0.25">
      <c r="A3130" s="57">
        <v>26111711</v>
      </c>
      <c r="B3130" s="58" t="s">
        <v>8599</v>
      </c>
    </row>
    <row r="3131" spans="1:2" x14ac:dyDescent="0.25">
      <c r="A3131" s="57">
        <v>26111712</v>
      </c>
      <c r="B3131" s="58" t="s">
        <v>16913</v>
      </c>
    </row>
    <row r="3132" spans="1:2" x14ac:dyDescent="0.25">
      <c r="A3132" s="57">
        <v>26111713</v>
      </c>
      <c r="B3132" s="58" t="s">
        <v>15865</v>
      </c>
    </row>
    <row r="3133" spans="1:2" x14ac:dyDescent="0.25">
      <c r="A3133" s="57">
        <v>26111714</v>
      </c>
      <c r="B3133" s="58" t="s">
        <v>3270</v>
      </c>
    </row>
    <row r="3134" spans="1:2" x14ac:dyDescent="0.25">
      <c r="A3134" s="57">
        <v>26111715</v>
      </c>
      <c r="B3134" s="58" t="s">
        <v>5656</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14137</v>
      </c>
    </row>
    <row r="3145" spans="1:2" x14ac:dyDescent="0.25">
      <c r="A3145" s="57">
        <v>26111801</v>
      </c>
      <c r="B3145" s="58" t="s">
        <v>15776</v>
      </c>
    </row>
    <row r="3146" spans="1:2" x14ac:dyDescent="0.25">
      <c r="A3146" s="57">
        <v>26111802</v>
      </c>
      <c r="B3146" s="58" t="s">
        <v>1515</v>
      </c>
    </row>
    <row r="3147" spans="1:2" x14ac:dyDescent="0.25">
      <c r="A3147" s="57">
        <v>26111803</v>
      </c>
      <c r="B3147" s="58" t="s">
        <v>6744</v>
      </c>
    </row>
    <row r="3148" spans="1:2" x14ac:dyDescent="0.25">
      <c r="A3148" s="57">
        <v>26111804</v>
      </c>
      <c r="B3148" s="58" t="s">
        <v>14983</v>
      </c>
    </row>
    <row r="3149" spans="1:2" x14ac:dyDescent="0.25">
      <c r="A3149" s="57">
        <v>26111805</v>
      </c>
      <c r="B3149" s="58" t="s">
        <v>1698</v>
      </c>
    </row>
    <row r="3150" spans="1:2" x14ac:dyDescent="0.25">
      <c r="A3150" s="57">
        <v>26111806</v>
      </c>
      <c r="B3150" s="58" t="s">
        <v>14816</v>
      </c>
    </row>
    <row r="3151" spans="1:2" x14ac:dyDescent="0.25">
      <c r="A3151" s="57">
        <v>26111807</v>
      </c>
      <c r="B3151" s="58" t="s">
        <v>3507</v>
      </c>
    </row>
    <row r="3152" spans="1:2" x14ac:dyDescent="0.25">
      <c r="A3152" s="57">
        <v>26111808</v>
      </c>
      <c r="B3152" s="58" t="s">
        <v>11011</v>
      </c>
    </row>
    <row r="3153" spans="1:2" x14ac:dyDescent="0.25">
      <c r="A3153" s="57">
        <v>26111809</v>
      </c>
      <c r="B3153" s="58" t="s">
        <v>5683</v>
      </c>
    </row>
    <row r="3154" spans="1:2" x14ac:dyDescent="0.25">
      <c r="A3154" s="57">
        <v>26111810</v>
      </c>
      <c r="B3154" s="58" t="s">
        <v>3900</v>
      </c>
    </row>
    <row r="3155" spans="1:2" x14ac:dyDescent="0.25">
      <c r="A3155" s="57">
        <v>26111901</v>
      </c>
      <c r="B3155" s="58" t="s">
        <v>12719</v>
      </c>
    </row>
    <row r="3156" spans="1:2" x14ac:dyDescent="0.25">
      <c r="A3156" s="57">
        <v>26111902</v>
      </c>
      <c r="B3156" s="58" t="s">
        <v>15808</v>
      </c>
    </row>
    <row r="3157" spans="1:2" x14ac:dyDescent="0.25">
      <c r="A3157" s="57">
        <v>26111903</v>
      </c>
      <c r="B3157" s="58" t="s">
        <v>6125</v>
      </c>
    </row>
    <row r="3158" spans="1:2" x14ac:dyDescent="0.25">
      <c r="A3158" s="57">
        <v>26111904</v>
      </c>
      <c r="B3158" s="58" t="s">
        <v>16657</v>
      </c>
    </row>
    <row r="3159" spans="1:2" x14ac:dyDescent="0.25">
      <c r="A3159" s="57">
        <v>26111905</v>
      </c>
      <c r="B3159" s="58" t="s">
        <v>3285</v>
      </c>
    </row>
    <row r="3160" spans="1:2" x14ac:dyDescent="0.25">
      <c r="A3160" s="57">
        <v>26111907</v>
      </c>
      <c r="B3160" s="58" t="s">
        <v>13215</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14071</v>
      </c>
    </row>
    <row r="3165" spans="1:2" x14ac:dyDescent="0.25">
      <c r="A3165" s="57">
        <v>26112002</v>
      </c>
      <c r="B3165" s="58" t="s">
        <v>16054</v>
      </c>
    </row>
    <row r="3166" spans="1:2" x14ac:dyDescent="0.25">
      <c r="A3166" s="57">
        <v>26112003</v>
      </c>
      <c r="B3166" s="58" t="s">
        <v>12969</v>
      </c>
    </row>
    <row r="3167" spans="1:2" x14ac:dyDescent="0.25">
      <c r="A3167" s="57">
        <v>26112004</v>
      </c>
      <c r="B3167" s="58" t="s">
        <v>9981</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13609</v>
      </c>
    </row>
    <row r="3173" spans="1:2" x14ac:dyDescent="0.25">
      <c r="A3173" s="57">
        <v>26121501</v>
      </c>
      <c r="B3173" s="58" t="s">
        <v>11561</v>
      </c>
    </row>
    <row r="3174" spans="1:2" x14ac:dyDescent="0.25">
      <c r="A3174" s="57">
        <v>26121505</v>
      </c>
      <c r="B3174" s="58" t="s">
        <v>2012</v>
      </c>
    </row>
    <row r="3175" spans="1:2" x14ac:dyDescent="0.25">
      <c r="A3175" s="57">
        <v>26121507</v>
      </c>
      <c r="B3175" s="58" t="s">
        <v>9583</v>
      </c>
    </row>
    <row r="3176" spans="1:2" x14ac:dyDescent="0.25">
      <c r="A3176" s="57">
        <v>26121508</v>
      </c>
      <c r="B3176" s="58" t="s">
        <v>6596</v>
      </c>
    </row>
    <row r="3177" spans="1:2" x14ac:dyDescent="0.25">
      <c r="A3177" s="57">
        <v>26121509</v>
      </c>
      <c r="B3177" s="58" t="s">
        <v>17672</v>
      </c>
    </row>
    <row r="3178" spans="1:2" x14ac:dyDescent="0.25">
      <c r="A3178" s="57">
        <v>26121510</v>
      </c>
      <c r="B3178" s="58" t="s">
        <v>741</v>
      </c>
    </row>
    <row r="3179" spans="1:2" x14ac:dyDescent="0.25">
      <c r="A3179" s="57">
        <v>26121514</v>
      </c>
      <c r="B3179" s="58" t="s">
        <v>16167</v>
      </c>
    </row>
    <row r="3180" spans="1:2" x14ac:dyDescent="0.25">
      <c r="A3180" s="57">
        <v>26121515</v>
      </c>
      <c r="B3180" s="58" t="s">
        <v>2569</v>
      </c>
    </row>
    <row r="3181" spans="1:2" x14ac:dyDescent="0.25">
      <c r="A3181" s="57">
        <v>26121517</v>
      </c>
      <c r="B3181" s="58" t="s">
        <v>7205</v>
      </c>
    </row>
    <row r="3182" spans="1:2" x14ac:dyDescent="0.25">
      <c r="A3182" s="57">
        <v>26121519</v>
      </c>
      <c r="B3182" s="58" t="s">
        <v>16814</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10318</v>
      </c>
    </row>
    <row r="3191" spans="1:2" x14ac:dyDescent="0.25">
      <c r="A3191" s="57">
        <v>26121536</v>
      </c>
      <c r="B3191" s="58" t="s">
        <v>4583</v>
      </c>
    </row>
    <row r="3192" spans="1:2" x14ac:dyDescent="0.25">
      <c r="A3192" s="57">
        <v>26121538</v>
      </c>
      <c r="B3192" s="58" t="s">
        <v>8765</v>
      </c>
    </row>
    <row r="3193" spans="1:2" x14ac:dyDescent="0.25">
      <c r="A3193" s="57">
        <v>26121539</v>
      </c>
      <c r="B3193" s="58" t="s">
        <v>11607</v>
      </c>
    </row>
    <row r="3194" spans="1:2" x14ac:dyDescent="0.25">
      <c r="A3194" s="57">
        <v>26121540</v>
      </c>
      <c r="B3194" s="58" t="s">
        <v>15128</v>
      </c>
    </row>
    <row r="3195" spans="1:2" x14ac:dyDescent="0.25">
      <c r="A3195" s="57">
        <v>26121541</v>
      </c>
      <c r="B3195" s="58" t="s">
        <v>18561</v>
      </c>
    </row>
    <row r="3196" spans="1:2" x14ac:dyDescent="0.25">
      <c r="A3196" s="57">
        <v>26121601</v>
      </c>
      <c r="B3196" s="58" t="s">
        <v>950</v>
      </c>
    </row>
    <row r="3197" spans="1:2" x14ac:dyDescent="0.25">
      <c r="A3197" s="57">
        <v>26121602</v>
      </c>
      <c r="B3197" s="58" t="s">
        <v>11909</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14968</v>
      </c>
    </row>
    <row r="3203" spans="1:2" x14ac:dyDescent="0.25">
      <c r="A3203" s="57">
        <v>26121608</v>
      </c>
      <c r="B3203" s="58" t="s">
        <v>15359</v>
      </c>
    </row>
    <row r="3204" spans="1:2" x14ac:dyDescent="0.25">
      <c r="A3204" s="57">
        <v>26121609</v>
      </c>
      <c r="B3204" s="58" t="s">
        <v>4454</v>
      </c>
    </row>
    <row r="3205" spans="1:2" x14ac:dyDescent="0.25">
      <c r="A3205" s="57">
        <v>26121610</v>
      </c>
      <c r="B3205" s="58" t="s">
        <v>8135</v>
      </c>
    </row>
    <row r="3206" spans="1:2" x14ac:dyDescent="0.25">
      <c r="A3206" s="57">
        <v>26121611</v>
      </c>
      <c r="B3206" s="58" t="s">
        <v>10227</v>
      </c>
    </row>
    <row r="3207" spans="1:2" x14ac:dyDescent="0.25">
      <c r="A3207" s="57">
        <v>26121612</v>
      </c>
      <c r="B3207" s="58" t="s">
        <v>14117</v>
      </c>
    </row>
    <row r="3208" spans="1:2" x14ac:dyDescent="0.25">
      <c r="A3208" s="57">
        <v>26121613</v>
      </c>
      <c r="B3208" s="58" t="s">
        <v>8405</v>
      </c>
    </row>
    <row r="3209" spans="1:2" x14ac:dyDescent="0.25">
      <c r="A3209" s="57">
        <v>26121614</v>
      </c>
      <c r="B3209" s="58" t="s">
        <v>12470</v>
      </c>
    </row>
    <row r="3210" spans="1:2" x14ac:dyDescent="0.25">
      <c r="A3210" s="57">
        <v>26121615</v>
      </c>
      <c r="B3210" s="58" t="s">
        <v>10986</v>
      </c>
    </row>
    <row r="3211" spans="1:2" x14ac:dyDescent="0.25">
      <c r="A3211" s="57">
        <v>26121616</v>
      </c>
      <c r="B3211" s="58" t="s">
        <v>5970</v>
      </c>
    </row>
    <row r="3212" spans="1:2" x14ac:dyDescent="0.25">
      <c r="A3212" s="57">
        <v>26121617</v>
      </c>
      <c r="B3212" s="58" t="s">
        <v>7852</v>
      </c>
    </row>
    <row r="3213" spans="1:2" x14ac:dyDescent="0.25">
      <c r="A3213" s="57">
        <v>26121618</v>
      </c>
      <c r="B3213" s="58" t="s">
        <v>11555</v>
      </c>
    </row>
    <row r="3214" spans="1:2" x14ac:dyDescent="0.25">
      <c r="A3214" s="57">
        <v>26121619</v>
      </c>
      <c r="B3214" s="58" t="s">
        <v>5730</v>
      </c>
    </row>
    <row r="3215" spans="1:2" x14ac:dyDescent="0.25">
      <c r="A3215" s="57">
        <v>26121620</v>
      </c>
      <c r="B3215" s="58" t="s">
        <v>10403</v>
      </c>
    </row>
    <row r="3216" spans="1:2" x14ac:dyDescent="0.25">
      <c r="A3216" s="57">
        <v>26121621</v>
      </c>
      <c r="B3216" s="58" t="s">
        <v>14038</v>
      </c>
    </row>
    <row r="3217" spans="1:2" x14ac:dyDescent="0.25">
      <c r="A3217" s="57">
        <v>26121622</v>
      </c>
      <c r="B3217" s="58" t="s">
        <v>14346</v>
      </c>
    </row>
    <row r="3218" spans="1:2" x14ac:dyDescent="0.25">
      <c r="A3218" s="57">
        <v>26121623</v>
      </c>
      <c r="B3218" s="58" t="s">
        <v>7711</v>
      </c>
    </row>
    <row r="3219" spans="1:2" x14ac:dyDescent="0.25">
      <c r="A3219" s="57">
        <v>26121624</v>
      </c>
      <c r="B3219" s="58" t="s">
        <v>6872</v>
      </c>
    </row>
    <row r="3220" spans="1:2" x14ac:dyDescent="0.25">
      <c r="A3220" s="57">
        <v>26121628</v>
      </c>
      <c r="B3220" s="58" t="s">
        <v>14180</v>
      </c>
    </row>
    <row r="3221" spans="1:2" x14ac:dyDescent="0.25">
      <c r="A3221" s="57">
        <v>26121629</v>
      </c>
      <c r="B3221" s="58" t="s">
        <v>9206</v>
      </c>
    </row>
    <row r="3222" spans="1:2" x14ac:dyDescent="0.25">
      <c r="A3222" s="57">
        <v>26121630</v>
      </c>
      <c r="B3222" s="58" t="s">
        <v>1487</v>
      </c>
    </row>
    <row r="3223" spans="1:2" x14ac:dyDescent="0.25">
      <c r="A3223" s="57">
        <v>26121631</v>
      </c>
      <c r="B3223" s="58" t="s">
        <v>15519</v>
      </c>
    </row>
    <row r="3224" spans="1:2" x14ac:dyDescent="0.25">
      <c r="A3224" s="57">
        <v>26121632</v>
      </c>
      <c r="B3224" s="58" t="s">
        <v>15669</v>
      </c>
    </row>
    <row r="3225" spans="1:2" x14ac:dyDescent="0.25">
      <c r="A3225" s="57">
        <v>26121633</v>
      </c>
      <c r="B3225" s="58" t="s">
        <v>11717</v>
      </c>
    </row>
    <row r="3226" spans="1:2" x14ac:dyDescent="0.25">
      <c r="A3226" s="57">
        <v>26121634</v>
      </c>
      <c r="B3226" s="58" t="s">
        <v>9476</v>
      </c>
    </row>
    <row r="3227" spans="1:2" x14ac:dyDescent="0.25">
      <c r="A3227" s="57">
        <v>26121635</v>
      </c>
      <c r="B3227" s="58" t="s">
        <v>1471</v>
      </c>
    </row>
    <row r="3228" spans="1:2" x14ac:dyDescent="0.25">
      <c r="A3228" s="57">
        <v>26121636</v>
      </c>
      <c r="B3228" s="58" t="s">
        <v>14666</v>
      </c>
    </row>
    <row r="3229" spans="1:2" x14ac:dyDescent="0.25">
      <c r="A3229" s="57">
        <v>26121637</v>
      </c>
      <c r="B3229" s="58" t="s">
        <v>12278</v>
      </c>
    </row>
    <row r="3230" spans="1:2" x14ac:dyDescent="0.25">
      <c r="A3230" s="57">
        <v>26121701</v>
      </c>
      <c r="B3230" s="58" t="s">
        <v>11302</v>
      </c>
    </row>
    <row r="3231" spans="1:2" x14ac:dyDescent="0.25">
      <c r="A3231" s="57">
        <v>26121702</v>
      </c>
      <c r="B3231" s="58" t="s">
        <v>18385</v>
      </c>
    </row>
    <row r="3232" spans="1:2" x14ac:dyDescent="0.25">
      <c r="A3232" s="57">
        <v>26121703</v>
      </c>
      <c r="B3232" s="58" t="s">
        <v>16101</v>
      </c>
    </row>
    <row r="3233" spans="1:2" x14ac:dyDescent="0.25">
      <c r="A3233" s="57">
        <v>26121704</v>
      </c>
      <c r="B3233" s="58" t="s">
        <v>9917</v>
      </c>
    </row>
    <row r="3234" spans="1:2" x14ac:dyDescent="0.25">
      <c r="A3234" s="57">
        <v>26121705</v>
      </c>
      <c r="B3234" s="58" t="s">
        <v>11213</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7871</v>
      </c>
    </row>
    <row r="3239" spans="1:2" x14ac:dyDescent="0.25">
      <c r="A3239" s="57">
        <v>26131505</v>
      </c>
      <c r="B3239" s="58" t="s">
        <v>2874</v>
      </c>
    </row>
    <row r="3240" spans="1:2" x14ac:dyDescent="0.25">
      <c r="A3240" s="57">
        <v>26131506</v>
      </c>
      <c r="B3240" s="58" t="s">
        <v>17247</v>
      </c>
    </row>
    <row r="3241" spans="1:2" x14ac:dyDescent="0.25">
      <c r="A3241" s="57">
        <v>26131507</v>
      </c>
      <c r="B3241" s="58" t="s">
        <v>9275</v>
      </c>
    </row>
    <row r="3242" spans="1:2" x14ac:dyDescent="0.25">
      <c r="A3242" s="57">
        <v>26131508</v>
      </c>
      <c r="B3242" s="58" t="s">
        <v>3305</v>
      </c>
    </row>
    <row r="3243" spans="1:2" x14ac:dyDescent="0.25">
      <c r="A3243" s="57">
        <v>26131509</v>
      </c>
      <c r="B3243" s="58" t="s">
        <v>11673</v>
      </c>
    </row>
    <row r="3244" spans="1:2" x14ac:dyDescent="0.25">
      <c r="A3244" s="57">
        <v>26131510</v>
      </c>
      <c r="B3244" s="58" t="s">
        <v>10039</v>
      </c>
    </row>
    <row r="3245" spans="1:2" x14ac:dyDescent="0.25">
      <c r="A3245" s="57">
        <v>26131601</v>
      </c>
      <c r="B3245" s="58" t="s">
        <v>1146</v>
      </c>
    </row>
    <row r="3246" spans="1:2" x14ac:dyDescent="0.25">
      <c r="A3246" s="57">
        <v>26131602</v>
      </c>
      <c r="B3246" s="58" t="s">
        <v>14305</v>
      </c>
    </row>
    <row r="3247" spans="1:2" x14ac:dyDescent="0.25">
      <c r="A3247" s="57">
        <v>26131603</v>
      </c>
      <c r="B3247" s="58" t="s">
        <v>5179</v>
      </c>
    </row>
    <row r="3248" spans="1:2" x14ac:dyDescent="0.25">
      <c r="A3248" s="57">
        <v>26131604</v>
      </c>
      <c r="B3248" s="58" t="s">
        <v>15578</v>
      </c>
    </row>
    <row r="3249" spans="1:2" x14ac:dyDescent="0.25">
      <c r="A3249" s="57">
        <v>26131605</v>
      </c>
      <c r="B3249" s="58" t="s">
        <v>17340</v>
      </c>
    </row>
    <row r="3250" spans="1:2" x14ac:dyDescent="0.25">
      <c r="A3250" s="57">
        <v>26131606</v>
      </c>
      <c r="B3250" s="58" t="s">
        <v>4011</v>
      </c>
    </row>
    <row r="3251" spans="1:2" x14ac:dyDescent="0.25">
      <c r="A3251" s="57">
        <v>26131607</v>
      </c>
      <c r="B3251" s="58" t="s">
        <v>15907</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4912</v>
      </c>
    </row>
    <row r="3256" spans="1:2" x14ac:dyDescent="0.25">
      <c r="A3256" s="57">
        <v>26131612</v>
      </c>
      <c r="B3256" s="58" t="s">
        <v>6964</v>
      </c>
    </row>
    <row r="3257" spans="1:2" x14ac:dyDescent="0.25">
      <c r="A3257" s="57">
        <v>26131613</v>
      </c>
      <c r="B3257" s="58" t="s">
        <v>10834</v>
      </c>
    </row>
    <row r="3258" spans="1:2" x14ac:dyDescent="0.25">
      <c r="A3258" s="57">
        <v>26131614</v>
      </c>
      <c r="B3258" s="58" t="s">
        <v>10425</v>
      </c>
    </row>
    <row r="3259" spans="1:2" x14ac:dyDescent="0.25">
      <c r="A3259" s="57">
        <v>26131615</v>
      </c>
      <c r="B3259" s="58" t="s">
        <v>17880</v>
      </c>
    </row>
    <row r="3260" spans="1:2" x14ac:dyDescent="0.25">
      <c r="A3260" s="57">
        <v>26131616</v>
      </c>
      <c r="B3260" s="58" t="s">
        <v>4975</v>
      </c>
    </row>
    <row r="3261" spans="1:2" x14ac:dyDescent="0.25">
      <c r="A3261" s="57">
        <v>26131701</v>
      </c>
      <c r="B3261" s="58" t="s">
        <v>15288</v>
      </c>
    </row>
    <row r="3262" spans="1:2" x14ac:dyDescent="0.25">
      <c r="A3262" s="57">
        <v>26131702</v>
      </c>
      <c r="B3262" s="58" t="s">
        <v>13859</v>
      </c>
    </row>
    <row r="3263" spans="1:2" x14ac:dyDescent="0.25">
      <c r="A3263" s="57">
        <v>26131801</v>
      </c>
      <c r="B3263" s="58" t="s">
        <v>4559</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16710</v>
      </c>
    </row>
    <row r="3268" spans="1:2" x14ac:dyDescent="0.25">
      <c r="A3268" s="57">
        <v>26131806</v>
      </c>
      <c r="B3268" s="58" t="s">
        <v>5844</v>
      </c>
    </row>
    <row r="3269" spans="1:2" x14ac:dyDescent="0.25">
      <c r="A3269" s="57">
        <v>26131807</v>
      </c>
      <c r="B3269" s="58" t="s">
        <v>16074</v>
      </c>
    </row>
    <row r="3270" spans="1:2" x14ac:dyDescent="0.25">
      <c r="A3270" s="57">
        <v>26131808</v>
      </c>
      <c r="B3270" s="58" t="s">
        <v>15492</v>
      </c>
    </row>
    <row r="3271" spans="1:2" x14ac:dyDescent="0.25">
      <c r="A3271" s="57">
        <v>26131809</v>
      </c>
      <c r="B3271" s="58" t="s">
        <v>641</v>
      </c>
    </row>
    <row r="3272" spans="1:2" x14ac:dyDescent="0.25">
      <c r="A3272" s="57">
        <v>26131810</v>
      </c>
      <c r="B3272" s="58" t="s">
        <v>2923</v>
      </c>
    </row>
    <row r="3273" spans="1:2" x14ac:dyDescent="0.25">
      <c r="A3273" s="57">
        <v>26131811</v>
      </c>
      <c r="B3273" s="58" t="s">
        <v>15731</v>
      </c>
    </row>
    <row r="3274" spans="1:2" x14ac:dyDescent="0.25">
      <c r="A3274" s="57">
        <v>26131812</v>
      </c>
      <c r="B3274" s="58" t="s">
        <v>2087</v>
      </c>
    </row>
    <row r="3275" spans="1:2" x14ac:dyDescent="0.25">
      <c r="A3275" s="57">
        <v>26131813</v>
      </c>
      <c r="B3275" s="58" t="s">
        <v>9603</v>
      </c>
    </row>
    <row r="3276" spans="1:2" x14ac:dyDescent="0.25">
      <c r="A3276" s="57">
        <v>26131814</v>
      </c>
      <c r="B3276" s="58" t="s">
        <v>15426</v>
      </c>
    </row>
    <row r="3277" spans="1:2" x14ac:dyDescent="0.25">
      <c r="A3277" s="57">
        <v>26141601</v>
      </c>
      <c r="B3277" s="58" t="s">
        <v>12571</v>
      </c>
    </row>
    <row r="3278" spans="1:2" x14ac:dyDescent="0.25">
      <c r="A3278" s="57">
        <v>26141602</v>
      </c>
      <c r="B3278" s="58" t="s">
        <v>2343</v>
      </c>
    </row>
    <row r="3279" spans="1:2" x14ac:dyDescent="0.25">
      <c r="A3279" s="57">
        <v>26141603</v>
      </c>
      <c r="B3279" s="58" t="s">
        <v>2102</v>
      </c>
    </row>
    <row r="3280" spans="1:2" x14ac:dyDescent="0.25">
      <c r="A3280" s="57">
        <v>26141701</v>
      </c>
      <c r="B3280" s="58" t="s">
        <v>11590</v>
      </c>
    </row>
    <row r="3281" spans="1:2" x14ac:dyDescent="0.25">
      <c r="A3281" s="57">
        <v>26141702</v>
      </c>
      <c r="B3281" s="58" t="s">
        <v>246</v>
      </c>
    </row>
    <row r="3282" spans="1:2" x14ac:dyDescent="0.25">
      <c r="A3282" s="57">
        <v>26141703</v>
      </c>
      <c r="B3282" s="58" t="s">
        <v>3719</v>
      </c>
    </row>
    <row r="3283" spans="1:2" x14ac:dyDescent="0.25">
      <c r="A3283" s="57">
        <v>26141704</v>
      </c>
      <c r="B3283" s="58" t="s">
        <v>10472</v>
      </c>
    </row>
    <row r="3284" spans="1:2" x14ac:dyDescent="0.25">
      <c r="A3284" s="57">
        <v>26141801</v>
      </c>
      <c r="B3284" s="58" t="s">
        <v>7755</v>
      </c>
    </row>
    <row r="3285" spans="1:2" x14ac:dyDescent="0.25">
      <c r="A3285" s="57">
        <v>26141802</v>
      </c>
      <c r="B3285" s="58" t="s">
        <v>11424</v>
      </c>
    </row>
    <row r="3286" spans="1:2" x14ac:dyDescent="0.25">
      <c r="A3286" s="57">
        <v>26141803</v>
      </c>
      <c r="B3286" s="58" t="s">
        <v>18160</v>
      </c>
    </row>
    <row r="3287" spans="1:2" x14ac:dyDescent="0.25">
      <c r="A3287" s="57">
        <v>26141804</v>
      </c>
      <c r="B3287" s="58" t="s">
        <v>14128</v>
      </c>
    </row>
    <row r="3288" spans="1:2" x14ac:dyDescent="0.25">
      <c r="A3288" s="57">
        <v>26141805</v>
      </c>
      <c r="B3288" s="58" t="s">
        <v>9458</v>
      </c>
    </row>
    <row r="3289" spans="1:2" x14ac:dyDescent="0.25">
      <c r="A3289" s="57">
        <v>26141806</v>
      </c>
      <c r="B3289" s="58" t="s">
        <v>5218</v>
      </c>
    </row>
    <row r="3290" spans="1:2" x14ac:dyDescent="0.25">
      <c r="A3290" s="57">
        <v>26141807</v>
      </c>
      <c r="B3290" s="58" t="s">
        <v>4064</v>
      </c>
    </row>
    <row r="3291" spans="1:2" x14ac:dyDescent="0.25">
      <c r="A3291" s="57">
        <v>26141808</v>
      </c>
      <c r="B3291" s="58" t="s">
        <v>14906</v>
      </c>
    </row>
    <row r="3292" spans="1:2" x14ac:dyDescent="0.25">
      <c r="A3292" s="57">
        <v>26141809</v>
      </c>
      <c r="B3292" s="58" t="s">
        <v>13133</v>
      </c>
    </row>
    <row r="3293" spans="1:2" x14ac:dyDescent="0.25">
      <c r="A3293" s="57">
        <v>26141901</v>
      </c>
      <c r="B3293" s="58" t="s">
        <v>14811</v>
      </c>
    </row>
    <row r="3294" spans="1:2" x14ac:dyDescent="0.25">
      <c r="A3294" s="57">
        <v>26141902</v>
      </c>
      <c r="B3294" s="58" t="s">
        <v>14326</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3464</v>
      </c>
    </row>
    <row r="3299" spans="1:2" x14ac:dyDescent="0.25">
      <c r="A3299" s="57">
        <v>26141908</v>
      </c>
      <c r="B3299" s="58" t="s">
        <v>7681</v>
      </c>
    </row>
    <row r="3300" spans="1:2" x14ac:dyDescent="0.25">
      <c r="A3300" s="57">
        <v>26141909</v>
      </c>
      <c r="B3300" s="58" t="s">
        <v>9631</v>
      </c>
    </row>
    <row r="3301" spans="1:2" x14ac:dyDescent="0.25">
      <c r="A3301" s="57">
        <v>26141910</v>
      </c>
      <c r="B3301" s="58" t="s">
        <v>10882</v>
      </c>
    </row>
    <row r="3302" spans="1:2" x14ac:dyDescent="0.25">
      <c r="A3302" s="57">
        <v>26141911</v>
      </c>
      <c r="B3302" s="58" t="s">
        <v>7254</v>
      </c>
    </row>
    <row r="3303" spans="1:2" x14ac:dyDescent="0.25">
      <c r="A3303" s="57">
        <v>26142001</v>
      </c>
      <c r="B3303" s="58" t="s">
        <v>22</v>
      </c>
    </row>
    <row r="3304" spans="1:2" x14ac:dyDescent="0.25">
      <c r="A3304" s="57">
        <v>26142002</v>
      </c>
      <c r="B3304" s="58" t="s">
        <v>18039</v>
      </c>
    </row>
    <row r="3305" spans="1:2" x14ac:dyDescent="0.25">
      <c r="A3305" s="57">
        <v>26142003</v>
      </c>
      <c r="B3305" s="58" t="s">
        <v>13286</v>
      </c>
    </row>
    <row r="3306" spans="1:2" x14ac:dyDescent="0.25">
      <c r="A3306" s="57">
        <v>26142004</v>
      </c>
      <c r="B3306" s="58" t="s">
        <v>2683</v>
      </c>
    </row>
    <row r="3307" spans="1:2" x14ac:dyDescent="0.25">
      <c r="A3307" s="57">
        <v>26142005</v>
      </c>
      <c r="B3307" s="58" t="s">
        <v>4191</v>
      </c>
    </row>
    <row r="3308" spans="1:2" x14ac:dyDescent="0.25">
      <c r="A3308" s="57">
        <v>26142006</v>
      </c>
      <c r="B3308" s="58" t="s">
        <v>15774</v>
      </c>
    </row>
    <row r="3309" spans="1:2" x14ac:dyDescent="0.25">
      <c r="A3309" s="57">
        <v>26142007</v>
      </c>
      <c r="B3309" s="58" t="s">
        <v>7413</v>
      </c>
    </row>
    <row r="3310" spans="1:2" x14ac:dyDescent="0.25">
      <c r="A3310" s="57">
        <v>26142101</v>
      </c>
      <c r="B3310" s="58" t="s">
        <v>17894</v>
      </c>
    </row>
    <row r="3311" spans="1:2" x14ac:dyDescent="0.25">
      <c r="A3311" s="57">
        <v>26142106</v>
      </c>
      <c r="B3311" s="58" t="s">
        <v>11452</v>
      </c>
    </row>
    <row r="3312" spans="1:2" x14ac:dyDescent="0.25">
      <c r="A3312" s="57">
        <v>26142108</v>
      </c>
      <c r="B3312" s="58" t="s">
        <v>8043</v>
      </c>
    </row>
    <row r="3313" spans="1:2" x14ac:dyDescent="0.25">
      <c r="A3313" s="57">
        <v>26142117</v>
      </c>
      <c r="B3313" s="58" t="s">
        <v>8978</v>
      </c>
    </row>
    <row r="3314" spans="1:2" x14ac:dyDescent="0.25">
      <c r="A3314" s="57">
        <v>26142201</v>
      </c>
      <c r="B3314" s="58" t="s">
        <v>5290</v>
      </c>
    </row>
    <row r="3315" spans="1:2" x14ac:dyDescent="0.25">
      <c r="A3315" s="57">
        <v>26142202</v>
      </c>
      <c r="B3315" s="58" t="s">
        <v>13839</v>
      </c>
    </row>
    <row r="3316" spans="1:2" x14ac:dyDescent="0.25">
      <c r="A3316" s="57">
        <v>26142302</v>
      </c>
      <c r="B3316" s="58" t="s">
        <v>8774</v>
      </c>
    </row>
    <row r="3317" spans="1:2" x14ac:dyDescent="0.25">
      <c r="A3317" s="57">
        <v>26142303</v>
      </c>
      <c r="B3317" s="58" t="s">
        <v>12963</v>
      </c>
    </row>
    <row r="3318" spans="1:2" x14ac:dyDescent="0.25">
      <c r="A3318" s="57">
        <v>26142304</v>
      </c>
      <c r="B3318" s="58" t="s">
        <v>556</v>
      </c>
    </row>
    <row r="3319" spans="1:2" x14ac:dyDescent="0.25">
      <c r="A3319" s="57">
        <v>26142306</v>
      </c>
      <c r="B3319" s="58" t="s">
        <v>13625</v>
      </c>
    </row>
    <row r="3320" spans="1:2" x14ac:dyDescent="0.25">
      <c r="A3320" s="57">
        <v>26142307</v>
      </c>
      <c r="B3320" s="58" t="s">
        <v>9690</v>
      </c>
    </row>
    <row r="3321" spans="1:2" x14ac:dyDescent="0.25">
      <c r="A3321" s="57">
        <v>26142308</v>
      </c>
      <c r="B3321" s="58" t="s">
        <v>4668</v>
      </c>
    </row>
    <row r="3322" spans="1:2" x14ac:dyDescent="0.25">
      <c r="A3322" s="57">
        <v>26142310</v>
      </c>
      <c r="B3322" s="58" t="s">
        <v>17738</v>
      </c>
    </row>
    <row r="3323" spans="1:2" x14ac:dyDescent="0.25">
      <c r="A3323" s="57">
        <v>26142311</v>
      </c>
      <c r="B3323" s="58" t="s">
        <v>8622</v>
      </c>
    </row>
    <row r="3324" spans="1:2" x14ac:dyDescent="0.25">
      <c r="A3324" s="57">
        <v>26142312</v>
      </c>
      <c r="B3324" s="58" t="s">
        <v>4314</v>
      </c>
    </row>
    <row r="3325" spans="1:2" x14ac:dyDescent="0.25">
      <c r="A3325" s="57">
        <v>26142401</v>
      </c>
      <c r="B3325" s="58" t="s">
        <v>2913</v>
      </c>
    </row>
    <row r="3326" spans="1:2" x14ac:dyDescent="0.25">
      <c r="A3326" s="57">
        <v>26142402</v>
      </c>
      <c r="B3326" s="58" t="s">
        <v>16541</v>
      </c>
    </row>
    <row r="3327" spans="1:2" x14ac:dyDescent="0.25">
      <c r="A3327" s="57">
        <v>26142403</v>
      </c>
      <c r="B3327" s="58" t="s">
        <v>2000</v>
      </c>
    </row>
    <row r="3328" spans="1:2" x14ac:dyDescent="0.25">
      <c r="A3328" s="57">
        <v>26142404</v>
      </c>
      <c r="B3328" s="58" t="s">
        <v>12094</v>
      </c>
    </row>
    <row r="3329" spans="1:2" x14ac:dyDescent="0.25">
      <c r="A3329" s="57">
        <v>26142405</v>
      </c>
      <c r="B3329" s="58" t="s">
        <v>13367</v>
      </c>
    </row>
    <row r="3330" spans="1:2" x14ac:dyDescent="0.25">
      <c r="A3330" s="57">
        <v>26142406</v>
      </c>
      <c r="B3330" s="58" t="s">
        <v>13449</v>
      </c>
    </row>
    <row r="3331" spans="1:2" x14ac:dyDescent="0.25">
      <c r="A3331" s="57">
        <v>26142407</v>
      </c>
      <c r="B3331" s="58" t="s">
        <v>5373</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2414</v>
      </c>
    </row>
    <row r="3336" spans="1:2" x14ac:dyDescent="0.25">
      <c r="A3336" s="57">
        <v>27111504</v>
      </c>
      <c r="B3336" s="58" t="s">
        <v>13466</v>
      </c>
    </row>
    <row r="3337" spans="1:2" x14ac:dyDescent="0.25">
      <c r="A3337" s="57">
        <v>27111505</v>
      </c>
      <c r="B3337" s="58" t="s">
        <v>16775</v>
      </c>
    </row>
    <row r="3338" spans="1:2" x14ac:dyDescent="0.25">
      <c r="A3338" s="57">
        <v>27111506</v>
      </c>
      <c r="B3338" s="58" t="s">
        <v>8275</v>
      </c>
    </row>
    <row r="3339" spans="1:2" x14ac:dyDescent="0.25">
      <c r="A3339" s="57">
        <v>27111507</v>
      </c>
      <c r="B3339" s="58" t="s">
        <v>4933</v>
      </c>
    </row>
    <row r="3340" spans="1:2" x14ac:dyDescent="0.25">
      <c r="A3340" s="57">
        <v>27111508</v>
      </c>
      <c r="B3340" s="58" t="s">
        <v>7398</v>
      </c>
    </row>
    <row r="3341" spans="1:2" x14ac:dyDescent="0.25">
      <c r="A3341" s="57">
        <v>27111509</v>
      </c>
      <c r="B3341" s="58" t="s">
        <v>8809</v>
      </c>
    </row>
    <row r="3342" spans="1:2" x14ac:dyDescent="0.25">
      <c r="A3342" s="57">
        <v>27111510</v>
      </c>
      <c r="B3342" s="58" t="s">
        <v>11086</v>
      </c>
    </row>
    <row r="3343" spans="1:2" x14ac:dyDescent="0.25">
      <c r="A3343" s="57">
        <v>27111511</v>
      </c>
      <c r="B3343" s="58" t="s">
        <v>9952</v>
      </c>
    </row>
    <row r="3344" spans="1:2" x14ac:dyDescent="0.25">
      <c r="A3344" s="57">
        <v>27111512</v>
      </c>
      <c r="B3344" s="58" t="s">
        <v>1367</v>
      </c>
    </row>
    <row r="3345" spans="1:2" x14ac:dyDescent="0.25">
      <c r="A3345" s="57">
        <v>27111513</v>
      </c>
      <c r="B3345" s="58" t="s">
        <v>13456</v>
      </c>
    </row>
    <row r="3346" spans="1:2" x14ac:dyDescent="0.25">
      <c r="A3346" s="57">
        <v>27111514</v>
      </c>
      <c r="B3346" s="58" t="s">
        <v>15641</v>
      </c>
    </row>
    <row r="3347" spans="1:2" x14ac:dyDescent="0.25">
      <c r="A3347" s="57">
        <v>27111515</v>
      </c>
      <c r="B3347" s="58" t="s">
        <v>12056</v>
      </c>
    </row>
    <row r="3348" spans="1:2" x14ac:dyDescent="0.25">
      <c r="A3348" s="57">
        <v>27111516</v>
      </c>
      <c r="B3348" s="58" t="s">
        <v>4146</v>
      </c>
    </row>
    <row r="3349" spans="1:2" x14ac:dyDescent="0.25">
      <c r="A3349" s="57">
        <v>27111517</v>
      </c>
      <c r="B3349" s="58" t="s">
        <v>10452</v>
      </c>
    </row>
    <row r="3350" spans="1:2" x14ac:dyDescent="0.25">
      <c r="A3350" s="57">
        <v>27111518</v>
      </c>
      <c r="B3350" s="58" t="s">
        <v>9001</v>
      </c>
    </row>
    <row r="3351" spans="1:2" x14ac:dyDescent="0.25">
      <c r="A3351" s="57">
        <v>27111519</v>
      </c>
      <c r="B3351" s="58" t="s">
        <v>8507</v>
      </c>
    </row>
    <row r="3352" spans="1:2" x14ac:dyDescent="0.25">
      <c r="A3352" s="57">
        <v>27111520</v>
      </c>
      <c r="B3352" s="58" t="s">
        <v>14254</v>
      </c>
    </row>
    <row r="3353" spans="1:2" x14ac:dyDescent="0.25">
      <c r="A3353" s="57">
        <v>27111521</v>
      </c>
      <c r="B3353" s="58" t="s">
        <v>301</v>
      </c>
    </row>
    <row r="3354" spans="1:2" x14ac:dyDescent="0.25">
      <c r="A3354" s="57">
        <v>27111601</v>
      </c>
      <c r="B3354" s="58" t="s">
        <v>10988</v>
      </c>
    </row>
    <row r="3355" spans="1:2" x14ac:dyDescent="0.25">
      <c r="A3355" s="57">
        <v>27111602</v>
      </c>
      <c r="B3355" s="58" t="s">
        <v>5669</v>
      </c>
    </row>
    <row r="3356" spans="1:2" x14ac:dyDescent="0.25">
      <c r="A3356" s="57">
        <v>27111603</v>
      </c>
      <c r="B3356" s="58" t="s">
        <v>12246</v>
      </c>
    </row>
    <row r="3357" spans="1:2" x14ac:dyDescent="0.25">
      <c r="A3357" s="57">
        <v>27111604</v>
      </c>
      <c r="B3357" s="58" t="s">
        <v>16512</v>
      </c>
    </row>
    <row r="3358" spans="1:2" x14ac:dyDescent="0.25">
      <c r="A3358" s="57">
        <v>27111605</v>
      </c>
      <c r="B3358" s="58" t="s">
        <v>7766</v>
      </c>
    </row>
    <row r="3359" spans="1:2" x14ac:dyDescent="0.25">
      <c r="A3359" s="57">
        <v>27111607</v>
      </c>
      <c r="B3359" s="58" t="s">
        <v>3449</v>
      </c>
    </row>
    <row r="3360" spans="1:2" x14ac:dyDescent="0.25">
      <c r="A3360" s="57">
        <v>27111608</v>
      </c>
      <c r="B3360" s="58" t="s">
        <v>7850</v>
      </c>
    </row>
    <row r="3361" spans="1:2" x14ac:dyDescent="0.25">
      <c r="A3361" s="57">
        <v>27111609</v>
      </c>
      <c r="B3361" s="58" t="s">
        <v>2864</v>
      </c>
    </row>
    <row r="3362" spans="1:2" x14ac:dyDescent="0.25">
      <c r="A3362" s="57">
        <v>27111701</v>
      </c>
      <c r="B3362" s="58" t="s">
        <v>10030</v>
      </c>
    </row>
    <row r="3363" spans="1:2" x14ac:dyDescent="0.25">
      <c r="A3363" s="57">
        <v>27111702</v>
      </c>
      <c r="B3363" s="58" t="s">
        <v>15488</v>
      </c>
    </row>
    <row r="3364" spans="1:2" x14ac:dyDescent="0.25">
      <c r="A3364" s="57">
        <v>27111703</v>
      </c>
      <c r="B3364" s="58" t="s">
        <v>5162</v>
      </c>
    </row>
    <row r="3365" spans="1:2" x14ac:dyDescent="0.25">
      <c r="A3365" s="57">
        <v>27111704</v>
      </c>
      <c r="B3365" s="58" t="s">
        <v>13508</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16618</v>
      </c>
    </row>
    <row r="3370" spans="1:2" x14ac:dyDescent="0.25">
      <c r="A3370" s="57">
        <v>27111709</v>
      </c>
      <c r="B3370" s="58" t="s">
        <v>8586</v>
      </c>
    </row>
    <row r="3371" spans="1:2" x14ac:dyDescent="0.25">
      <c r="A3371" s="57">
        <v>27111710</v>
      </c>
      <c r="B3371" s="58" t="s">
        <v>8416</v>
      </c>
    </row>
    <row r="3372" spans="1:2" x14ac:dyDescent="0.25">
      <c r="A3372" s="57">
        <v>27111711</v>
      </c>
      <c r="B3372" s="58" t="s">
        <v>18563</v>
      </c>
    </row>
    <row r="3373" spans="1:2" x14ac:dyDescent="0.25">
      <c r="A3373" s="57">
        <v>27111712</v>
      </c>
      <c r="B3373" s="58" t="s">
        <v>330</v>
      </c>
    </row>
    <row r="3374" spans="1:2" x14ac:dyDescent="0.25">
      <c r="A3374" s="57">
        <v>27111713</v>
      </c>
      <c r="B3374" s="58" t="s">
        <v>12019</v>
      </c>
    </row>
    <row r="3375" spans="1:2" x14ac:dyDescent="0.25">
      <c r="A3375" s="57">
        <v>27111714</v>
      </c>
      <c r="B3375" s="58" t="s">
        <v>5151</v>
      </c>
    </row>
    <row r="3376" spans="1:2" x14ac:dyDescent="0.25">
      <c r="A3376" s="57">
        <v>27111715</v>
      </c>
      <c r="B3376" s="58" t="s">
        <v>7738</v>
      </c>
    </row>
    <row r="3377" spans="1:2" x14ac:dyDescent="0.25">
      <c r="A3377" s="57">
        <v>27111716</v>
      </c>
      <c r="B3377" s="58" t="s">
        <v>16628</v>
      </c>
    </row>
    <row r="3378" spans="1:2" x14ac:dyDescent="0.25">
      <c r="A3378" s="57">
        <v>27111717</v>
      </c>
      <c r="B3378" s="58" t="s">
        <v>8427</v>
      </c>
    </row>
    <row r="3379" spans="1:2" x14ac:dyDescent="0.25">
      <c r="A3379" s="57">
        <v>27111718</v>
      </c>
      <c r="B3379" s="58" t="s">
        <v>13520</v>
      </c>
    </row>
    <row r="3380" spans="1:2" x14ac:dyDescent="0.25">
      <c r="A3380" s="57">
        <v>27111720</v>
      </c>
      <c r="B3380" s="58" t="s">
        <v>9727</v>
      </c>
    </row>
    <row r="3381" spans="1:2" x14ac:dyDescent="0.25">
      <c r="A3381" s="57">
        <v>27111721</v>
      </c>
      <c r="B3381" s="58" t="s">
        <v>16056</v>
      </c>
    </row>
    <row r="3382" spans="1:2" x14ac:dyDescent="0.25">
      <c r="A3382" s="57">
        <v>27111722</v>
      </c>
      <c r="B3382" s="58" t="s">
        <v>14931</v>
      </c>
    </row>
    <row r="3383" spans="1:2" x14ac:dyDescent="0.25">
      <c r="A3383" s="57">
        <v>27111723</v>
      </c>
      <c r="B3383" s="58" t="s">
        <v>1947</v>
      </c>
    </row>
    <row r="3384" spans="1:2" x14ac:dyDescent="0.25">
      <c r="A3384" s="57">
        <v>27111724</v>
      </c>
      <c r="B3384" s="58" t="s">
        <v>7120</v>
      </c>
    </row>
    <row r="3385" spans="1:2" x14ac:dyDescent="0.25">
      <c r="A3385" s="57">
        <v>27111725</v>
      </c>
      <c r="B3385" s="58" t="s">
        <v>7672</v>
      </c>
    </row>
    <row r="3386" spans="1:2" x14ac:dyDescent="0.25">
      <c r="A3386" s="57">
        <v>27111726</v>
      </c>
      <c r="B3386" s="58" t="s">
        <v>15777</v>
      </c>
    </row>
    <row r="3387" spans="1:2" x14ac:dyDescent="0.25">
      <c r="A3387" s="57">
        <v>27111727</v>
      </c>
      <c r="B3387" s="58" t="s">
        <v>10112</v>
      </c>
    </row>
    <row r="3388" spans="1:2" x14ac:dyDescent="0.25">
      <c r="A3388" s="57">
        <v>27111801</v>
      </c>
      <c r="B3388" s="58" t="s">
        <v>10416</v>
      </c>
    </row>
    <row r="3389" spans="1:2" x14ac:dyDescent="0.25">
      <c r="A3389" s="57">
        <v>27111802</v>
      </c>
      <c r="B3389" s="58" t="s">
        <v>4736</v>
      </c>
    </row>
    <row r="3390" spans="1:2" x14ac:dyDescent="0.25">
      <c r="A3390" s="57">
        <v>27111803</v>
      </c>
      <c r="B3390" s="58" t="s">
        <v>14733</v>
      </c>
    </row>
    <row r="3391" spans="1:2" x14ac:dyDescent="0.25">
      <c r="A3391" s="57">
        <v>27111804</v>
      </c>
      <c r="B3391" s="58" t="s">
        <v>18289</v>
      </c>
    </row>
    <row r="3392" spans="1:2" x14ac:dyDescent="0.25">
      <c r="A3392" s="57">
        <v>27111806</v>
      </c>
      <c r="B3392" s="58" t="s">
        <v>5610</v>
      </c>
    </row>
    <row r="3393" spans="1:2" x14ac:dyDescent="0.25">
      <c r="A3393" s="57">
        <v>27111807</v>
      </c>
      <c r="B3393" s="58" t="s">
        <v>7176</v>
      </c>
    </row>
    <row r="3394" spans="1:2" x14ac:dyDescent="0.25">
      <c r="A3394" s="57">
        <v>27111809</v>
      </c>
      <c r="B3394" s="58" t="s">
        <v>8785</v>
      </c>
    </row>
    <row r="3395" spans="1:2" x14ac:dyDescent="0.25">
      <c r="A3395" s="57">
        <v>27111810</v>
      </c>
      <c r="B3395" s="58" t="s">
        <v>3508</v>
      </c>
    </row>
    <row r="3396" spans="1:2" x14ac:dyDescent="0.25">
      <c r="A3396" s="57">
        <v>27111901</v>
      </c>
      <c r="B3396" s="58" t="s">
        <v>16335</v>
      </c>
    </row>
    <row r="3397" spans="1:2" x14ac:dyDescent="0.25">
      <c r="A3397" s="57">
        <v>27111902</v>
      </c>
      <c r="B3397" s="58" t="s">
        <v>14691</v>
      </c>
    </row>
    <row r="3398" spans="1:2" x14ac:dyDescent="0.25">
      <c r="A3398" s="57">
        <v>27111903</v>
      </c>
      <c r="B3398" s="58" t="s">
        <v>13718</v>
      </c>
    </row>
    <row r="3399" spans="1:2" x14ac:dyDescent="0.25">
      <c r="A3399" s="57">
        <v>27111904</v>
      </c>
      <c r="B3399" s="58" t="s">
        <v>10466</v>
      </c>
    </row>
    <row r="3400" spans="1:2" x14ac:dyDescent="0.25">
      <c r="A3400" s="57">
        <v>27111905</v>
      </c>
      <c r="B3400" s="58" t="s">
        <v>1072</v>
      </c>
    </row>
    <row r="3401" spans="1:2" x14ac:dyDescent="0.25">
      <c r="A3401" s="57">
        <v>27111906</v>
      </c>
      <c r="B3401" s="58" t="s">
        <v>16346</v>
      </c>
    </row>
    <row r="3402" spans="1:2" x14ac:dyDescent="0.25">
      <c r="A3402" s="57">
        <v>27111907</v>
      </c>
      <c r="B3402" s="58" t="s">
        <v>4785</v>
      </c>
    </row>
    <row r="3403" spans="1:2" x14ac:dyDescent="0.25">
      <c r="A3403" s="57">
        <v>27111908</v>
      </c>
      <c r="B3403" s="58" t="s">
        <v>7804</v>
      </c>
    </row>
    <row r="3404" spans="1:2" x14ac:dyDescent="0.25">
      <c r="A3404" s="57">
        <v>27111909</v>
      </c>
      <c r="B3404" s="58" t="s">
        <v>17132</v>
      </c>
    </row>
    <row r="3405" spans="1:2" x14ac:dyDescent="0.25">
      <c r="A3405" s="57">
        <v>27111910</v>
      </c>
      <c r="B3405" s="58" t="s">
        <v>4323</v>
      </c>
    </row>
    <row r="3406" spans="1:2" x14ac:dyDescent="0.25">
      <c r="A3406" s="57">
        <v>27111911</v>
      </c>
      <c r="B3406" s="58" t="s">
        <v>4017</v>
      </c>
    </row>
    <row r="3407" spans="1:2" x14ac:dyDescent="0.25">
      <c r="A3407" s="57">
        <v>27112001</v>
      </c>
      <c r="B3407" s="58" t="s">
        <v>15979</v>
      </c>
    </row>
    <row r="3408" spans="1:2" x14ac:dyDescent="0.25">
      <c r="A3408" s="57">
        <v>27112002</v>
      </c>
      <c r="B3408" s="58" t="s">
        <v>2098</v>
      </c>
    </row>
    <row r="3409" spans="1:2" x14ac:dyDescent="0.25">
      <c r="A3409" s="57">
        <v>27112003</v>
      </c>
      <c r="B3409" s="58" t="s">
        <v>7811</v>
      </c>
    </row>
    <row r="3410" spans="1:2" x14ac:dyDescent="0.25">
      <c r="A3410" s="57">
        <v>27112004</v>
      </c>
      <c r="B3410" s="58" t="s">
        <v>4631</v>
      </c>
    </row>
    <row r="3411" spans="1:2" x14ac:dyDescent="0.25">
      <c r="A3411" s="57">
        <v>27112005</v>
      </c>
      <c r="B3411" s="58" t="s">
        <v>5374</v>
      </c>
    </row>
    <row r="3412" spans="1:2" x14ac:dyDescent="0.25">
      <c r="A3412" s="57">
        <v>27112006</v>
      </c>
      <c r="B3412" s="58" t="s">
        <v>4043</v>
      </c>
    </row>
    <row r="3413" spans="1:2" x14ac:dyDescent="0.25">
      <c r="A3413" s="57">
        <v>27112007</v>
      </c>
      <c r="B3413" s="58" t="s">
        <v>4747</v>
      </c>
    </row>
    <row r="3414" spans="1:2" x14ac:dyDescent="0.25">
      <c r="A3414" s="57">
        <v>27112008</v>
      </c>
      <c r="B3414" s="58" t="s">
        <v>14939</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15529</v>
      </c>
    </row>
    <row r="3419" spans="1:2" x14ac:dyDescent="0.25">
      <c r="A3419" s="57">
        <v>27112013</v>
      </c>
      <c r="B3419" s="58" t="s">
        <v>9835</v>
      </c>
    </row>
    <row r="3420" spans="1:2" x14ac:dyDescent="0.25">
      <c r="A3420" s="57">
        <v>27112014</v>
      </c>
      <c r="B3420" s="58" t="s">
        <v>14310</v>
      </c>
    </row>
    <row r="3421" spans="1:2" x14ac:dyDescent="0.25">
      <c r="A3421" s="57">
        <v>27112015</v>
      </c>
      <c r="B3421" s="58" t="s">
        <v>10289</v>
      </c>
    </row>
    <row r="3422" spans="1:2" x14ac:dyDescent="0.25">
      <c r="A3422" s="57">
        <v>27112016</v>
      </c>
      <c r="B3422" s="58" t="s">
        <v>17357</v>
      </c>
    </row>
    <row r="3423" spans="1:2" x14ac:dyDescent="0.25">
      <c r="A3423" s="57">
        <v>27112017</v>
      </c>
      <c r="B3423" s="58" t="s">
        <v>8659</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4956</v>
      </c>
    </row>
    <row r="3429" spans="1:2" x14ac:dyDescent="0.25">
      <c r="A3429" s="57">
        <v>27112106</v>
      </c>
      <c r="B3429" s="58" t="s">
        <v>8152</v>
      </c>
    </row>
    <row r="3430" spans="1:2" x14ac:dyDescent="0.25">
      <c r="A3430" s="57">
        <v>27112107</v>
      </c>
      <c r="B3430" s="58" t="s">
        <v>16969</v>
      </c>
    </row>
    <row r="3431" spans="1:2" x14ac:dyDescent="0.25">
      <c r="A3431" s="57">
        <v>27112108</v>
      </c>
      <c r="B3431" s="58" t="s">
        <v>15824</v>
      </c>
    </row>
    <row r="3432" spans="1:2" x14ac:dyDescent="0.25">
      <c r="A3432" s="57">
        <v>27112109</v>
      </c>
      <c r="B3432" s="58" t="s">
        <v>1334</v>
      </c>
    </row>
    <row r="3433" spans="1:2" x14ac:dyDescent="0.25">
      <c r="A3433" s="57">
        <v>27112110</v>
      </c>
      <c r="B3433" s="58" t="s">
        <v>9982</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13535</v>
      </c>
    </row>
    <row r="3438" spans="1:2" x14ac:dyDescent="0.25">
      <c r="A3438" s="57">
        <v>27112115</v>
      </c>
      <c r="B3438" s="58" t="s">
        <v>18202</v>
      </c>
    </row>
    <row r="3439" spans="1:2" x14ac:dyDescent="0.25">
      <c r="A3439" s="57">
        <v>27112116</v>
      </c>
      <c r="B3439" s="58" t="s">
        <v>712</v>
      </c>
    </row>
    <row r="3440" spans="1:2" x14ac:dyDescent="0.25">
      <c r="A3440" s="57">
        <v>27112117</v>
      </c>
      <c r="B3440" s="58" t="s">
        <v>12034</v>
      </c>
    </row>
    <row r="3441" spans="1:2" x14ac:dyDescent="0.25">
      <c r="A3441" s="57">
        <v>27112119</v>
      </c>
      <c r="B3441" s="58" t="s">
        <v>5952</v>
      </c>
    </row>
    <row r="3442" spans="1:2" x14ac:dyDescent="0.25">
      <c r="A3442" s="57">
        <v>27112120</v>
      </c>
      <c r="B3442" s="58" t="s">
        <v>10155</v>
      </c>
    </row>
    <row r="3443" spans="1:2" x14ac:dyDescent="0.25">
      <c r="A3443" s="57">
        <v>27112121</v>
      </c>
      <c r="B3443" s="58" t="s">
        <v>11176</v>
      </c>
    </row>
    <row r="3444" spans="1:2" x14ac:dyDescent="0.25">
      <c r="A3444" s="57">
        <v>27112122</v>
      </c>
      <c r="B3444" s="58" t="s">
        <v>6423</v>
      </c>
    </row>
    <row r="3445" spans="1:2" x14ac:dyDescent="0.25">
      <c r="A3445" s="57">
        <v>27112123</v>
      </c>
      <c r="B3445" s="58" t="s">
        <v>3611</v>
      </c>
    </row>
    <row r="3446" spans="1:2" x14ac:dyDescent="0.25">
      <c r="A3446" s="57">
        <v>27112124</v>
      </c>
      <c r="B3446" s="58" t="s">
        <v>2775</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5932</v>
      </c>
    </row>
    <row r="3451" spans="1:2" x14ac:dyDescent="0.25">
      <c r="A3451" s="57">
        <v>27112129</v>
      </c>
      <c r="B3451" s="58" t="s">
        <v>1460</v>
      </c>
    </row>
    <row r="3452" spans="1:2" x14ac:dyDescent="0.25">
      <c r="A3452" s="57">
        <v>27112130</v>
      </c>
      <c r="B3452" s="58" t="s">
        <v>9579</v>
      </c>
    </row>
    <row r="3453" spans="1:2" x14ac:dyDescent="0.25">
      <c r="A3453" s="57">
        <v>27112131</v>
      </c>
      <c r="B3453" s="58" t="s">
        <v>14039</v>
      </c>
    </row>
    <row r="3454" spans="1:2" x14ac:dyDescent="0.25">
      <c r="A3454" s="57">
        <v>27112132</v>
      </c>
      <c r="B3454" s="58" t="s">
        <v>6287</v>
      </c>
    </row>
    <row r="3455" spans="1:2" x14ac:dyDescent="0.25">
      <c r="A3455" s="57">
        <v>27112133</v>
      </c>
      <c r="B3455" s="58" t="s">
        <v>12769</v>
      </c>
    </row>
    <row r="3456" spans="1:2" x14ac:dyDescent="0.25">
      <c r="A3456" s="57">
        <v>27112134</v>
      </c>
      <c r="B3456" s="58" t="s">
        <v>14088</v>
      </c>
    </row>
    <row r="3457" spans="1:2" x14ac:dyDescent="0.25">
      <c r="A3457" s="57">
        <v>27112201</v>
      </c>
      <c r="B3457" s="58" t="s">
        <v>2099</v>
      </c>
    </row>
    <row r="3458" spans="1:2" x14ac:dyDescent="0.25">
      <c r="A3458" s="57">
        <v>27112202</v>
      </c>
      <c r="B3458" s="58" t="s">
        <v>6645</v>
      </c>
    </row>
    <row r="3459" spans="1:2" x14ac:dyDescent="0.25">
      <c r="A3459" s="57">
        <v>27112203</v>
      </c>
      <c r="B3459" s="58" t="s">
        <v>7363</v>
      </c>
    </row>
    <row r="3460" spans="1:2" x14ac:dyDescent="0.25">
      <c r="A3460" s="57">
        <v>27112205</v>
      </c>
      <c r="B3460" s="58" t="s">
        <v>8948</v>
      </c>
    </row>
    <row r="3461" spans="1:2" x14ac:dyDescent="0.25">
      <c r="A3461" s="57">
        <v>27112301</v>
      </c>
      <c r="B3461" s="58" t="s">
        <v>10183</v>
      </c>
    </row>
    <row r="3462" spans="1:2" x14ac:dyDescent="0.25">
      <c r="A3462" s="57">
        <v>27112302</v>
      </c>
      <c r="B3462" s="58" t="s">
        <v>13553</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7613</v>
      </c>
    </row>
    <row r="3467" spans="1:2" x14ac:dyDescent="0.25">
      <c r="A3467" s="57">
        <v>27112401</v>
      </c>
      <c r="B3467" s="58" t="s">
        <v>11386</v>
      </c>
    </row>
    <row r="3468" spans="1:2" x14ac:dyDescent="0.25">
      <c r="A3468" s="57">
        <v>27112402</v>
      </c>
      <c r="B3468" s="58" t="s">
        <v>12179</v>
      </c>
    </row>
    <row r="3469" spans="1:2" x14ac:dyDescent="0.25">
      <c r="A3469" s="57">
        <v>27112403</v>
      </c>
      <c r="B3469" s="58" t="s">
        <v>3217</v>
      </c>
    </row>
    <row r="3470" spans="1:2" x14ac:dyDescent="0.25">
      <c r="A3470" s="57">
        <v>27112404</v>
      </c>
      <c r="B3470" s="58" t="s">
        <v>13876</v>
      </c>
    </row>
    <row r="3471" spans="1:2" x14ac:dyDescent="0.25">
      <c r="A3471" s="57">
        <v>27112405</v>
      </c>
      <c r="B3471" s="58" t="s">
        <v>11840</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4391</v>
      </c>
    </row>
    <row r="3476" spans="1:2" x14ac:dyDescent="0.25">
      <c r="A3476" s="57">
        <v>27112503</v>
      </c>
      <c r="B3476" s="58" t="s">
        <v>10011</v>
      </c>
    </row>
    <row r="3477" spans="1:2" x14ac:dyDescent="0.25">
      <c r="A3477" s="57">
        <v>27112504</v>
      </c>
      <c r="B3477" s="58" t="s">
        <v>11360</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9160</v>
      </c>
    </row>
    <row r="3484" spans="1:2" x14ac:dyDescent="0.25">
      <c r="A3484" s="57">
        <v>27112703</v>
      </c>
      <c r="B3484" s="58" t="s">
        <v>4809</v>
      </c>
    </row>
    <row r="3485" spans="1:2" x14ac:dyDescent="0.25">
      <c r="A3485" s="57">
        <v>27112704</v>
      </c>
      <c r="B3485" s="58" t="s">
        <v>3643</v>
      </c>
    </row>
    <row r="3486" spans="1:2" x14ac:dyDescent="0.25">
      <c r="A3486" s="57">
        <v>27112705</v>
      </c>
      <c r="B3486" s="58" t="s">
        <v>17674</v>
      </c>
    </row>
    <row r="3487" spans="1:2" x14ac:dyDescent="0.25">
      <c r="A3487" s="57">
        <v>27112706</v>
      </c>
      <c r="B3487" s="58" t="s">
        <v>10395</v>
      </c>
    </row>
    <row r="3488" spans="1:2" x14ac:dyDescent="0.25">
      <c r="A3488" s="57">
        <v>27112707</v>
      </c>
      <c r="B3488" s="58" t="s">
        <v>8943</v>
      </c>
    </row>
    <row r="3489" spans="1:2" x14ac:dyDescent="0.25">
      <c r="A3489" s="57">
        <v>27112708</v>
      </c>
      <c r="B3489" s="58" t="s">
        <v>14493</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5440</v>
      </c>
    </row>
    <row r="3495" spans="1:2" x14ac:dyDescent="0.25">
      <c r="A3495" s="57">
        <v>27112714</v>
      </c>
      <c r="B3495" s="58" t="s">
        <v>12367</v>
      </c>
    </row>
    <row r="3496" spans="1:2" x14ac:dyDescent="0.25">
      <c r="A3496" s="57">
        <v>27112715</v>
      </c>
      <c r="B3496" s="58" t="s">
        <v>8569</v>
      </c>
    </row>
    <row r="3497" spans="1:2" x14ac:dyDescent="0.25">
      <c r="A3497" s="57">
        <v>27112716</v>
      </c>
      <c r="B3497" s="58" t="s">
        <v>5313</v>
      </c>
    </row>
    <row r="3498" spans="1:2" x14ac:dyDescent="0.25">
      <c r="A3498" s="57">
        <v>27112717</v>
      </c>
      <c r="B3498" s="58" t="s">
        <v>5449</v>
      </c>
    </row>
    <row r="3499" spans="1:2" x14ac:dyDescent="0.25">
      <c r="A3499" s="57">
        <v>27112718</v>
      </c>
      <c r="B3499" s="58" t="s">
        <v>9627</v>
      </c>
    </row>
    <row r="3500" spans="1:2" x14ac:dyDescent="0.25">
      <c r="A3500" s="57">
        <v>27112719</v>
      </c>
      <c r="B3500" s="58" t="s">
        <v>16719</v>
      </c>
    </row>
    <row r="3501" spans="1:2" x14ac:dyDescent="0.25">
      <c r="A3501" s="57">
        <v>27112720</v>
      </c>
      <c r="B3501" s="58" t="s">
        <v>3932</v>
      </c>
    </row>
    <row r="3502" spans="1:2" x14ac:dyDescent="0.25">
      <c r="A3502" s="57">
        <v>27112721</v>
      </c>
      <c r="B3502" s="58" t="s">
        <v>8862</v>
      </c>
    </row>
    <row r="3503" spans="1:2" x14ac:dyDescent="0.25">
      <c r="A3503" s="57">
        <v>27112801</v>
      </c>
      <c r="B3503" s="58" t="s">
        <v>14514</v>
      </c>
    </row>
    <row r="3504" spans="1:2" x14ac:dyDescent="0.25">
      <c r="A3504" s="57">
        <v>27112802</v>
      </c>
      <c r="B3504" s="58" t="s">
        <v>18478</v>
      </c>
    </row>
    <row r="3505" spans="1:2" x14ac:dyDescent="0.25">
      <c r="A3505" s="57">
        <v>27112803</v>
      </c>
      <c r="B3505" s="58" t="s">
        <v>9923</v>
      </c>
    </row>
    <row r="3506" spans="1:2" x14ac:dyDescent="0.25">
      <c r="A3506" s="57">
        <v>27112804</v>
      </c>
      <c r="B3506" s="58" t="s">
        <v>9903</v>
      </c>
    </row>
    <row r="3507" spans="1:2" x14ac:dyDescent="0.25">
      <c r="A3507" s="57">
        <v>27112805</v>
      </c>
      <c r="B3507" s="58" t="s">
        <v>15871</v>
      </c>
    </row>
    <row r="3508" spans="1:2" x14ac:dyDescent="0.25">
      <c r="A3508" s="57">
        <v>27112806</v>
      </c>
      <c r="B3508" s="58" t="s">
        <v>846</v>
      </c>
    </row>
    <row r="3509" spans="1:2" x14ac:dyDescent="0.25">
      <c r="A3509" s="57">
        <v>27112807</v>
      </c>
      <c r="B3509" s="58" t="s">
        <v>11360</v>
      </c>
    </row>
    <row r="3510" spans="1:2" x14ac:dyDescent="0.25">
      <c r="A3510" s="57">
        <v>27112808</v>
      </c>
      <c r="B3510" s="58" t="s">
        <v>16312</v>
      </c>
    </row>
    <row r="3511" spans="1:2" x14ac:dyDescent="0.25">
      <c r="A3511" s="57">
        <v>27112809</v>
      </c>
      <c r="B3511" s="58" t="s">
        <v>7760</v>
      </c>
    </row>
    <row r="3512" spans="1:2" x14ac:dyDescent="0.25">
      <c r="A3512" s="57">
        <v>27112810</v>
      </c>
      <c r="B3512" s="58" t="s">
        <v>17403</v>
      </c>
    </row>
    <row r="3513" spans="1:2" x14ac:dyDescent="0.25">
      <c r="A3513" s="57">
        <v>27112811</v>
      </c>
      <c r="B3513" s="58" t="s">
        <v>14487</v>
      </c>
    </row>
    <row r="3514" spans="1:2" x14ac:dyDescent="0.25">
      <c r="A3514" s="57">
        <v>27112812</v>
      </c>
      <c r="B3514" s="58" t="s">
        <v>8803</v>
      </c>
    </row>
    <row r="3515" spans="1:2" x14ac:dyDescent="0.25">
      <c r="A3515" s="57">
        <v>27112813</v>
      </c>
      <c r="B3515" s="58" t="s">
        <v>4949</v>
      </c>
    </row>
    <row r="3516" spans="1:2" x14ac:dyDescent="0.25">
      <c r="A3516" s="57">
        <v>27112814</v>
      </c>
      <c r="B3516" s="58" t="s">
        <v>3320</v>
      </c>
    </row>
    <row r="3517" spans="1:2" x14ac:dyDescent="0.25">
      <c r="A3517" s="57">
        <v>27112815</v>
      </c>
      <c r="B3517" s="58" t="s">
        <v>2522</v>
      </c>
    </row>
    <row r="3518" spans="1:2" x14ac:dyDescent="0.25">
      <c r="A3518" s="57">
        <v>27112818</v>
      </c>
      <c r="B3518" s="58" t="s">
        <v>14540</v>
      </c>
    </row>
    <row r="3519" spans="1:2" x14ac:dyDescent="0.25">
      <c r="A3519" s="57">
        <v>27112819</v>
      </c>
      <c r="B3519" s="58" t="s">
        <v>8220</v>
      </c>
    </row>
    <row r="3520" spans="1:2" x14ac:dyDescent="0.25">
      <c r="A3520" s="57">
        <v>27112820</v>
      </c>
      <c r="B3520" s="58" t="s">
        <v>11448</v>
      </c>
    </row>
    <row r="3521" spans="1:2" x14ac:dyDescent="0.25">
      <c r="A3521" s="57">
        <v>27112821</v>
      </c>
      <c r="B3521" s="58" t="s">
        <v>3670</v>
      </c>
    </row>
    <row r="3522" spans="1:2" x14ac:dyDescent="0.25">
      <c r="A3522" s="57">
        <v>27112822</v>
      </c>
      <c r="B3522" s="58" t="s">
        <v>17779</v>
      </c>
    </row>
    <row r="3523" spans="1:2" x14ac:dyDescent="0.25">
      <c r="A3523" s="57">
        <v>27112823</v>
      </c>
      <c r="B3523" s="58" t="s">
        <v>5666</v>
      </c>
    </row>
    <row r="3524" spans="1:2" x14ac:dyDescent="0.25">
      <c r="A3524" s="57">
        <v>27112824</v>
      </c>
      <c r="B3524" s="58" t="s">
        <v>14976</v>
      </c>
    </row>
    <row r="3525" spans="1:2" x14ac:dyDescent="0.25">
      <c r="A3525" s="57">
        <v>27112825</v>
      </c>
      <c r="B3525" s="58" t="s">
        <v>15667</v>
      </c>
    </row>
    <row r="3526" spans="1:2" x14ac:dyDescent="0.25">
      <c r="A3526" s="57">
        <v>27112826</v>
      </c>
      <c r="B3526" s="58" t="s">
        <v>11043</v>
      </c>
    </row>
    <row r="3527" spans="1:2" x14ac:dyDescent="0.25">
      <c r="A3527" s="57">
        <v>27112901</v>
      </c>
      <c r="B3527" s="58" t="s">
        <v>10697</v>
      </c>
    </row>
    <row r="3528" spans="1:2" x14ac:dyDescent="0.25">
      <c r="A3528" s="57">
        <v>27112902</v>
      </c>
      <c r="B3528" s="58" t="s">
        <v>2724</v>
      </c>
    </row>
    <row r="3529" spans="1:2" x14ac:dyDescent="0.25">
      <c r="A3529" s="57">
        <v>27112903</v>
      </c>
      <c r="B3529" s="58" t="s">
        <v>7536</v>
      </c>
    </row>
    <row r="3530" spans="1:2" x14ac:dyDescent="0.25">
      <c r="A3530" s="57">
        <v>27112904</v>
      </c>
      <c r="B3530" s="58" t="s">
        <v>15676</v>
      </c>
    </row>
    <row r="3531" spans="1:2" x14ac:dyDescent="0.25">
      <c r="A3531" s="57">
        <v>27112905</v>
      </c>
      <c r="B3531" s="58" t="s">
        <v>10964</v>
      </c>
    </row>
    <row r="3532" spans="1:2" x14ac:dyDescent="0.25">
      <c r="A3532" s="57">
        <v>27112906</v>
      </c>
      <c r="B3532" s="58" t="s">
        <v>9819</v>
      </c>
    </row>
    <row r="3533" spans="1:2" x14ac:dyDescent="0.25">
      <c r="A3533" s="57">
        <v>27112907</v>
      </c>
      <c r="B3533" s="58" t="s">
        <v>18078</v>
      </c>
    </row>
    <row r="3534" spans="1:2" x14ac:dyDescent="0.25">
      <c r="A3534" s="57">
        <v>27112908</v>
      </c>
      <c r="B3534" s="58" t="s">
        <v>17987</v>
      </c>
    </row>
    <row r="3535" spans="1:2" x14ac:dyDescent="0.25">
      <c r="A3535" s="57">
        <v>27113001</v>
      </c>
      <c r="B3535" s="58" t="s">
        <v>12110</v>
      </c>
    </row>
    <row r="3536" spans="1:2" x14ac:dyDescent="0.25">
      <c r="A3536" s="57">
        <v>27113002</v>
      </c>
      <c r="B3536" s="58" t="s">
        <v>8351</v>
      </c>
    </row>
    <row r="3537" spans="1:2" x14ac:dyDescent="0.25">
      <c r="A3537" s="57">
        <v>27113003</v>
      </c>
      <c r="B3537" s="58" t="s">
        <v>993</v>
      </c>
    </row>
    <row r="3538" spans="1:2" x14ac:dyDescent="0.25">
      <c r="A3538" s="57">
        <v>27113004</v>
      </c>
      <c r="B3538" s="58" t="s">
        <v>10052</v>
      </c>
    </row>
    <row r="3539" spans="1:2" x14ac:dyDescent="0.25">
      <c r="A3539" s="57">
        <v>27113101</v>
      </c>
      <c r="B3539" s="58" t="s">
        <v>9484</v>
      </c>
    </row>
    <row r="3540" spans="1:2" x14ac:dyDescent="0.25">
      <c r="A3540" s="57">
        <v>27113102</v>
      </c>
      <c r="B3540" s="58" t="s">
        <v>2307</v>
      </c>
    </row>
    <row r="3541" spans="1:2" x14ac:dyDescent="0.25">
      <c r="A3541" s="57">
        <v>27113103</v>
      </c>
      <c r="B3541" s="58" t="s">
        <v>13560</v>
      </c>
    </row>
    <row r="3542" spans="1:2" x14ac:dyDescent="0.25">
      <c r="A3542" s="57">
        <v>27113201</v>
      </c>
      <c r="B3542" s="58" t="s">
        <v>9310</v>
      </c>
    </row>
    <row r="3543" spans="1:2" x14ac:dyDescent="0.25">
      <c r="A3543" s="57">
        <v>27113202</v>
      </c>
      <c r="B3543" s="58" t="s">
        <v>14845</v>
      </c>
    </row>
    <row r="3544" spans="1:2" x14ac:dyDescent="0.25">
      <c r="A3544" s="57">
        <v>27113203</v>
      </c>
      <c r="B3544" s="58" t="s">
        <v>14679</v>
      </c>
    </row>
    <row r="3545" spans="1:2" x14ac:dyDescent="0.25">
      <c r="A3545" s="57">
        <v>27113204</v>
      </c>
      <c r="B3545" s="58" t="s">
        <v>8307</v>
      </c>
    </row>
    <row r="3546" spans="1:2" x14ac:dyDescent="0.25">
      <c r="A3546" s="57">
        <v>27121501</v>
      </c>
      <c r="B3546" s="58" t="s">
        <v>17835</v>
      </c>
    </row>
    <row r="3547" spans="1:2" x14ac:dyDescent="0.25">
      <c r="A3547" s="57">
        <v>27121502</v>
      </c>
      <c r="B3547" s="58" t="s">
        <v>15376</v>
      </c>
    </row>
    <row r="3548" spans="1:2" x14ac:dyDescent="0.25">
      <c r="A3548" s="57">
        <v>27121503</v>
      </c>
      <c r="B3548" s="58" t="s">
        <v>8550</v>
      </c>
    </row>
    <row r="3549" spans="1:2" x14ac:dyDescent="0.25">
      <c r="A3549" s="57">
        <v>27121601</v>
      </c>
      <c r="B3549" s="58" t="s">
        <v>11103</v>
      </c>
    </row>
    <row r="3550" spans="1:2" x14ac:dyDescent="0.25">
      <c r="A3550" s="57">
        <v>27121602</v>
      </c>
      <c r="B3550" s="58" t="s">
        <v>18749</v>
      </c>
    </row>
    <row r="3551" spans="1:2" x14ac:dyDescent="0.25">
      <c r="A3551" s="57">
        <v>27121603</v>
      </c>
      <c r="B3551" s="58" t="s">
        <v>18468</v>
      </c>
    </row>
    <row r="3552" spans="1:2" x14ac:dyDescent="0.25">
      <c r="A3552" s="57">
        <v>27121604</v>
      </c>
      <c r="B3552" s="58" t="s">
        <v>7415</v>
      </c>
    </row>
    <row r="3553" spans="1:2" x14ac:dyDescent="0.25">
      <c r="A3553" s="57">
        <v>27121605</v>
      </c>
      <c r="B3553" s="58" t="s">
        <v>13431</v>
      </c>
    </row>
    <row r="3554" spans="1:2" x14ac:dyDescent="0.25">
      <c r="A3554" s="57">
        <v>27121606</v>
      </c>
      <c r="B3554" s="58" t="s">
        <v>16494</v>
      </c>
    </row>
    <row r="3555" spans="1:2" x14ac:dyDescent="0.25">
      <c r="A3555" s="57">
        <v>27121701</v>
      </c>
      <c r="B3555" s="58" t="s">
        <v>14429</v>
      </c>
    </row>
    <row r="3556" spans="1:2" x14ac:dyDescent="0.25">
      <c r="A3556" s="57">
        <v>27121702</v>
      </c>
      <c r="B3556" s="58" t="s">
        <v>12550</v>
      </c>
    </row>
    <row r="3557" spans="1:2" x14ac:dyDescent="0.25">
      <c r="A3557" s="57">
        <v>27121703</v>
      </c>
      <c r="B3557" s="58" t="s">
        <v>3319</v>
      </c>
    </row>
    <row r="3558" spans="1:2" x14ac:dyDescent="0.25">
      <c r="A3558" s="57">
        <v>27121704</v>
      </c>
      <c r="B3558" s="58" t="s">
        <v>9421</v>
      </c>
    </row>
    <row r="3559" spans="1:2" x14ac:dyDescent="0.25">
      <c r="A3559" s="57">
        <v>27121705</v>
      </c>
      <c r="B3559" s="58" t="s">
        <v>16772</v>
      </c>
    </row>
    <row r="3560" spans="1:2" x14ac:dyDescent="0.25">
      <c r="A3560" s="57">
        <v>27121706</v>
      </c>
      <c r="B3560" s="58" t="s">
        <v>14439</v>
      </c>
    </row>
    <row r="3561" spans="1:2" x14ac:dyDescent="0.25">
      <c r="A3561" s="57">
        <v>27121707</v>
      </c>
      <c r="B3561" s="58" t="s">
        <v>8214</v>
      </c>
    </row>
    <row r="3562" spans="1:2" x14ac:dyDescent="0.25">
      <c r="A3562" s="57">
        <v>27126101</v>
      </c>
      <c r="B3562" s="58" t="s">
        <v>10316</v>
      </c>
    </row>
    <row r="3563" spans="1:2" x14ac:dyDescent="0.25">
      <c r="A3563" s="57">
        <v>27126102</v>
      </c>
      <c r="B3563" s="58" t="s">
        <v>12809</v>
      </c>
    </row>
    <row r="3564" spans="1:2" x14ac:dyDescent="0.25">
      <c r="A3564" s="57">
        <v>27131501</v>
      </c>
      <c r="B3564" s="58" t="s">
        <v>17416</v>
      </c>
    </row>
    <row r="3565" spans="1:2" x14ac:dyDescent="0.25">
      <c r="A3565" s="57">
        <v>27131502</v>
      </c>
      <c r="B3565" s="58" t="s">
        <v>10706</v>
      </c>
    </row>
    <row r="3566" spans="1:2" x14ac:dyDescent="0.25">
      <c r="A3566" s="57">
        <v>27131504</v>
      </c>
      <c r="B3566" s="58" t="s">
        <v>17173</v>
      </c>
    </row>
    <row r="3567" spans="1:2" x14ac:dyDescent="0.25">
      <c r="A3567" s="57">
        <v>27131505</v>
      </c>
      <c r="B3567" s="58" t="s">
        <v>10553</v>
      </c>
    </row>
    <row r="3568" spans="1:2" x14ac:dyDescent="0.25">
      <c r="A3568" s="57">
        <v>27131506</v>
      </c>
      <c r="B3568" s="58" t="s">
        <v>6242</v>
      </c>
    </row>
    <row r="3569" spans="1:2" x14ac:dyDescent="0.25">
      <c r="A3569" s="57">
        <v>27131507</v>
      </c>
      <c r="B3569" s="58" t="s">
        <v>416</v>
      </c>
    </row>
    <row r="3570" spans="1:2" x14ac:dyDescent="0.25">
      <c r="A3570" s="57">
        <v>27131508</v>
      </c>
      <c r="B3570" s="58" t="s">
        <v>9744</v>
      </c>
    </row>
    <row r="3571" spans="1:2" x14ac:dyDescent="0.25">
      <c r="A3571" s="57">
        <v>27131509</v>
      </c>
      <c r="B3571" s="58" t="s">
        <v>7863</v>
      </c>
    </row>
    <row r="3572" spans="1:2" x14ac:dyDescent="0.25">
      <c r="A3572" s="57">
        <v>27131510</v>
      </c>
      <c r="B3572" s="58" t="s">
        <v>13623</v>
      </c>
    </row>
    <row r="3573" spans="1:2" x14ac:dyDescent="0.25">
      <c r="A3573" s="57">
        <v>27131511</v>
      </c>
      <c r="B3573" s="58" t="s">
        <v>10339</v>
      </c>
    </row>
    <row r="3574" spans="1:2" x14ac:dyDescent="0.25">
      <c r="A3574" s="57">
        <v>27131512</v>
      </c>
      <c r="B3574" s="58" t="s">
        <v>5707</v>
      </c>
    </row>
    <row r="3575" spans="1:2" x14ac:dyDescent="0.25">
      <c r="A3575" s="57">
        <v>27131601</v>
      </c>
      <c r="B3575" s="58" t="s">
        <v>10056</v>
      </c>
    </row>
    <row r="3576" spans="1:2" x14ac:dyDescent="0.25">
      <c r="A3576" s="57">
        <v>27131603</v>
      </c>
      <c r="B3576" s="58" t="s">
        <v>4164</v>
      </c>
    </row>
    <row r="3577" spans="1:2" x14ac:dyDescent="0.25">
      <c r="A3577" s="57">
        <v>27131604</v>
      </c>
      <c r="B3577" s="58" t="s">
        <v>3019</v>
      </c>
    </row>
    <row r="3578" spans="1:2" x14ac:dyDescent="0.25">
      <c r="A3578" s="57">
        <v>27131605</v>
      </c>
      <c r="B3578" s="58" t="s">
        <v>16023</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13089</v>
      </c>
    </row>
    <row r="3583" spans="1:2" x14ac:dyDescent="0.25">
      <c r="A3583" s="57">
        <v>27131614</v>
      </c>
      <c r="B3583" s="58" t="s">
        <v>8192</v>
      </c>
    </row>
    <row r="3584" spans="1:2" x14ac:dyDescent="0.25">
      <c r="A3584" s="57">
        <v>27131701</v>
      </c>
      <c r="B3584" s="58" t="s">
        <v>18598</v>
      </c>
    </row>
    <row r="3585" spans="1:2" x14ac:dyDescent="0.25">
      <c r="A3585" s="57">
        <v>27131702</v>
      </c>
      <c r="B3585" s="58" t="s">
        <v>17149</v>
      </c>
    </row>
    <row r="3586" spans="1:2" x14ac:dyDescent="0.25">
      <c r="A3586" s="57">
        <v>27131703</v>
      </c>
      <c r="B3586" s="58" t="s">
        <v>12301</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12360</v>
      </c>
    </row>
    <row r="3591" spans="1:2" x14ac:dyDescent="0.25">
      <c r="A3591" s="57">
        <v>27131708</v>
      </c>
      <c r="B3591" s="58" t="s">
        <v>16798</v>
      </c>
    </row>
    <row r="3592" spans="1:2" x14ac:dyDescent="0.25">
      <c r="A3592" s="57">
        <v>27131709</v>
      </c>
      <c r="B3592" s="58" t="s">
        <v>1954</v>
      </c>
    </row>
    <row r="3593" spans="1:2" x14ac:dyDescent="0.25">
      <c r="A3593" s="57">
        <v>27141001</v>
      </c>
      <c r="B3593" s="58" t="s">
        <v>1771</v>
      </c>
    </row>
    <row r="3594" spans="1:2" x14ac:dyDescent="0.25">
      <c r="A3594" s="57">
        <v>27141101</v>
      </c>
      <c r="B3594" s="58" t="s">
        <v>10434</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7966</v>
      </c>
    </row>
    <row r="3601" spans="1:2" x14ac:dyDescent="0.25">
      <c r="A3601" s="57">
        <v>30101507</v>
      </c>
      <c r="B3601" s="58" t="s">
        <v>2929</v>
      </c>
    </row>
    <row r="3602" spans="1:2" x14ac:dyDescent="0.25">
      <c r="A3602" s="57">
        <v>30101508</v>
      </c>
      <c r="B3602" s="58" t="s">
        <v>9375</v>
      </c>
    </row>
    <row r="3603" spans="1:2" x14ac:dyDescent="0.25">
      <c r="A3603" s="57">
        <v>30101509</v>
      </c>
      <c r="B3603" s="58" t="s">
        <v>11041</v>
      </c>
    </row>
    <row r="3604" spans="1:2" x14ac:dyDescent="0.25">
      <c r="A3604" s="57">
        <v>30101510</v>
      </c>
      <c r="B3604" s="58" t="s">
        <v>18728</v>
      </c>
    </row>
    <row r="3605" spans="1:2" x14ac:dyDescent="0.25">
      <c r="A3605" s="57">
        <v>30101511</v>
      </c>
      <c r="B3605" s="58" t="s">
        <v>14509</v>
      </c>
    </row>
    <row r="3606" spans="1:2" x14ac:dyDescent="0.25">
      <c r="A3606" s="57">
        <v>30101512</v>
      </c>
      <c r="B3606" s="58" t="s">
        <v>14721</v>
      </c>
    </row>
    <row r="3607" spans="1:2" x14ac:dyDescent="0.25">
      <c r="A3607" s="57">
        <v>30101513</v>
      </c>
      <c r="B3607" s="58" t="s">
        <v>16580</v>
      </c>
    </row>
    <row r="3608" spans="1:2" x14ac:dyDescent="0.25">
      <c r="A3608" s="57">
        <v>30101514</v>
      </c>
      <c r="B3608" s="58" t="s">
        <v>12583</v>
      </c>
    </row>
    <row r="3609" spans="1:2" x14ac:dyDescent="0.25">
      <c r="A3609" s="57">
        <v>30101515</v>
      </c>
      <c r="B3609" s="58" t="s">
        <v>4457</v>
      </c>
    </row>
    <row r="3610" spans="1:2" x14ac:dyDescent="0.25">
      <c r="A3610" s="57">
        <v>30101516</v>
      </c>
      <c r="B3610" s="58" t="s">
        <v>15184</v>
      </c>
    </row>
    <row r="3611" spans="1:2" x14ac:dyDescent="0.25">
      <c r="A3611" s="57">
        <v>30101517</v>
      </c>
      <c r="B3611" s="58" t="s">
        <v>4582</v>
      </c>
    </row>
    <row r="3612" spans="1:2" x14ac:dyDescent="0.25">
      <c r="A3612" s="57">
        <v>30101601</v>
      </c>
      <c r="B3612" s="58" t="s">
        <v>14665</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16305</v>
      </c>
    </row>
    <row r="3617" spans="1:2" x14ac:dyDescent="0.25">
      <c r="A3617" s="57">
        <v>30101606</v>
      </c>
      <c r="B3617" s="58" t="s">
        <v>409</v>
      </c>
    </row>
    <row r="3618" spans="1:2" x14ac:dyDescent="0.25">
      <c r="A3618" s="57">
        <v>30101607</v>
      </c>
      <c r="B3618" s="58" t="s">
        <v>5052</v>
      </c>
    </row>
    <row r="3619" spans="1:2" x14ac:dyDescent="0.25">
      <c r="A3619" s="57">
        <v>30101608</v>
      </c>
      <c r="B3619" s="58" t="s">
        <v>17029</v>
      </c>
    </row>
    <row r="3620" spans="1:2" x14ac:dyDescent="0.25">
      <c r="A3620" s="57">
        <v>30101609</v>
      </c>
      <c r="B3620" s="58" t="s">
        <v>16881</v>
      </c>
    </row>
    <row r="3621" spans="1:2" x14ac:dyDescent="0.25">
      <c r="A3621" s="57">
        <v>30101610</v>
      </c>
      <c r="B3621" s="58" t="s">
        <v>12048</v>
      </c>
    </row>
    <row r="3622" spans="1:2" x14ac:dyDescent="0.25">
      <c r="A3622" s="57">
        <v>30101611</v>
      </c>
      <c r="B3622" s="58" t="s">
        <v>4656</v>
      </c>
    </row>
    <row r="3623" spans="1:2" x14ac:dyDescent="0.25">
      <c r="A3623" s="57">
        <v>30101612</v>
      </c>
      <c r="B3623" s="58" t="s">
        <v>7534</v>
      </c>
    </row>
    <row r="3624" spans="1:2" x14ac:dyDescent="0.25">
      <c r="A3624" s="57">
        <v>30101613</v>
      </c>
      <c r="B3624" s="58" t="s">
        <v>14011</v>
      </c>
    </row>
    <row r="3625" spans="1:2" x14ac:dyDescent="0.25">
      <c r="A3625" s="57">
        <v>30101614</v>
      </c>
      <c r="B3625" s="58" t="s">
        <v>6009</v>
      </c>
    </row>
    <row r="3626" spans="1:2" x14ac:dyDescent="0.25">
      <c r="A3626" s="57">
        <v>30101615</v>
      </c>
      <c r="B3626" s="58" t="s">
        <v>731</v>
      </c>
    </row>
    <row r="3627" spans="1:2" x14ac:dyDescent="0.25">
      <c r="A3627" s="57">
        <v>30101616</v>
      </c>
      <c r="B3627" s="58" t="s">
        <v>12182</v>
      </c>
    </row>
    <row r="3628" spans="1:2" x14ac:dyDescent="0.25">
      <c r="A3628" s="57">
        <v>30101617</v>
      </c>
      <c r="B3628" s="58" t="s">
        <v>16867</v>
      </c>
    </row>
    <row r="3629" spans="1:2" x14ac:dyDescent="0.25">
      <c r="A3629" s="57">
        <v>30101618</v>
      </c>
      <c r="B3629" s="58" t="s">
        <v>14638</v>
      </c>
    </row>
    <row r="3630" spans="1:2" x14ac:dyDescent="0.25">
      <c r="A3630" s="57">
        <v>30101701</v>
      </c>
      <c r="B3630" s="58" t="s">
        <v>15305</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16257</v>
      </c>
    </row>
    <row r="3635" spans="1:2" x14ac:dyDescent="0.25">
      <c r="A3635" s="57">
        <v>30101706</v>
      </c>
      <c r="B3635" s="58" t="s">
        <v>17752</v>
      </c>
    </row>
    <row r="3636" spans="1:2" x14ac:dyDescent="0.25">
      <c r="A3636" s="57">
        <v>30101707</v>
      </c>
      <c r="B3636" s="58" t="s">
        <v>9772</v>
      </c>
    </row>
    <row r="3637" spans="1:2" x14ac:dyDescent="0.25">
      <c r="A3637" s="57">
        <v>30101708</v>
      </c>
      <c r="B3637" s="58" t="s">
        <v>3865</v>
      </c>
    </row>
    <row r="3638" spans="1:2" x14ac:dyDescent="0.25">
      <c r="A3638" s="57">
        <v>30101709</v>
      </c>
      <c r="B3638" s="58" t="s">
        <v>4875</v>
      </c>
    </row>
    <row r="3639" spans="1:2" x14ac:dyDescent="0.25">
      <c r="A3639" s="57">
        <v>30101710</v>
      </c>
      <c r="B3639" s="58" t="s">
        <v>15341</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11037</v>
      </c>
    </row>
    <row r="3644" spans="1:2" x14ac:dyDescent="0.25">
      <c r="A3644" s="57">
        <v>30101715</v>
      </c>
      <c r="B3644" s="58" t="s">
        <v>14804</v>
      </c>
    </row>
    <row r="3645" spans="1:2" x14ac:dyDescent="0.25">
      <c r="A3645" s="57">
        <v>30101716</v>
      </c>
      <c r="B3645" s="58" t="s">
        <v>15445</v>
      </c>
    </row>
    <row r="3646" spans="1:2" x14ac:dyDescent="0.25">
      <c r="A3646" s="57">
        <v>30101717</v>
      </c>
      <c r="B3646" s="58" t="s">
        <v>14924</v>
      </c>
    </row>
    <row r="3647" spans="1:2" x14ac:dyDescent="0.25">
      <c r="A3647" s="57">
        <v>30101718</v>
      </c>
      <c r="B3647" s="58" t="s">
        <v>3571</v>
      </c>
    </row>
    <row r="3648" spans="1:2" x14ac:dyDescent="0.25">
      <c r="A3648" s="57">
        <v>30101801</v>
      </c>
      <c r="B3648" s="58" t="s">
        <v>5714</v>
      </c>
    </row>
    <row r="3649" spans="1:2" x14ac:dyDescent="0.25">
      <c r="A3649" s="57">
        <v>30101802</v>
      </c>
      <c r="B3649" s="58" t="s">
        <v>11225</v>
      </c>
    </row>
    <row r="3650" spans="1:2" x14ac:dyDescent="0.25">
      <c r="A3650" s="57">
        <v>30101803</v>
      </c>
      <c r="B3650" s="58" t="s">
        <v>11703</v>
      </c>
    </row>
    <row r="3651" spans="1:2" x14ac:dyDescent="0.25">
      <c r="A3651" s="57">
        <v>30101804</v>
      </c>
      <c r="B3651" s="58" t="s">
        <v>12510</v>
      </c>
    </row>
    <row r="3652" spans="1:2" x14ac:dyDescent="0.25">
      <c r="A3652" s="57">
        <v>30101805</v>
      </c>
      <c r="B3652" s="58" t="s">
        <v>11252</v>
      </c>
    </row>
    <row r="3653" spans="1:2" x14ac:dyDescent="0.25">
      <c r="A3653" s="57">
        <v>30101806</v>
      </c>
      <c r="B3653" s="58" t="s">
        <v>12661</v>
      </c>
    </row>
    <row r="3654" spans="1:2" x14ac:dyDescent="0.25">
      <c r="A3654" s="57">
        <v>30101807</v>
      </c>
      <c r="B3654" s="58" t="s">
        <v>15557</v>
      </c>
    </row>
    <row r="3655" spans="1:2" x14ac:dyDescent="0.25">
      <c r="A3655" s="57">
        <v>30101808</v>
      </c>
      <c r="B3655" s="58" t="s">
        <v>10302</v>
      </c>
    </row>
    <row r="3656" spans="1:2" x14ac:dyDescent="0.25">
      <c r="A3656" s="57">
        <v>30101809</v>
      </c>
      <c r="B3656" s="58" t="s">
        <v>3062</v>
      </c>
    </row>
    <row r="3657" spans="1:2" x14ac:dyDescent="0.25">
      <c r="A3657" s="57">
        <v>30101810</v>
      </c>
      <c r="B3657" s="58" t="s">
        <v>8010</v>
      </c>
    </row>
    <row r="3658" spans="1:2" x14ac:dyDescent="0.25">
      <c r="A3658" s="57">
        <v>30101811</v>
      </c>
      <c r="B3658" s="58" t="s">
        <v>17002</v>
      </c>
    </row>
    <row r="3659" spans="1:2" x14ac:dyDescent="0.25">
      <c r="A3659" s="57">
        <v>30101812</v>
      </c>
      <c r="B3659" s="58" t="s">
        <v>6844</v>
      </c>
    </row>
    <row r="3660" spans="1:2" x14ac:dyDescent="0.25">
      <c r="A3660" s="57">
        <v>30101813</v>
      </c>
      <c r="B3660" s="58" t="s">
        <v>11016</v>
      </c>
    </row>
    <row r="3661" spans="1:2" x14ac:dyDescent="0.25">
      <c r="A3661" s="57">
        <v>30101814</v>
      </c>
      <c r="B3661" s="58" t="s">
        <v>7980</v>
      </c>
    </row>
    <row r="3662" spans="1:2" x14ac:dyDescent="0.25">
      <c r="A3662" s="57">
        <v>30101815</v>
      </c>
      <c r="B3662" s="58" t="s">
        <v>11362</v>
      </c>
    </row>
    <row r="3663" spans="1:2" x14ac:dyDescent="0.25">
      <c r="A3663" s="57">
        <v>30101816</v>
      </c>
      <c r="B3663" s="58" t="s">
        <v>13537</v>
      </c>
    </row>
    <row r="3664" spans="1:2" x14ac:dyDescent="0.25">
      <c r="A3664" s="57">
        <v>30101817</v>
      </c>
      <c r="B3664" s="58" t="s">
        <v>7277</v>
      </c>
    </row>
    <row r="3665" spans="1:2" x14ac:dyDescent="0.25">
      <c r="A3665" s="57">
        <v>30101901</v>
      </c>
      <c r="B3665" s="58" t="s">
        <v>11279</v>
      </c>
    </row>
    <row r="3666" spans="1:2" x14ac:dyDescent="0.25">
      <c r="A3666" s="57">
        <v>30101902</v>
      </c>
      <c r="B3666" s="58" t="s">
        <v>16415</v>
      </c>
    </row>
    <row r="3667" spans="1:2" x14ac:dyDescent="0.25">
      <c r="A3667" s="57">
        <v>30101903</v>
      </c>
      <c r="B3667" s="58" t="s">
        <v>7593</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13150</v>
      </c>
    </row>
    <row r="3672" spans="1:2" x14ac:dyDescent="0.25">
      <c r="A3672" s="57">
        <v>30101908</v>
      </c>
      <c r="B3672" s="58" t="s">
        <v>17085</v>
      </c>
    </row>
    <row r="3673" spans="1:2" x14ac:dyDescent="0.25">
      <c r="A3673" s="57">
        <v>30101909</v>
      </c>
      <c r="B3673" s="58" t="s">
        <v>1153</v>
      </c>
    </row>
    <row r="3674" spans="1:2" x14ac:dyDescent="0.25">
      <c r="A3674" s="57">
        <v>30101910</v>
      </c>
      <c r="B3674" s="58" t="s">
        <v>12747</v>
      </c>
    </row>
    <row r="3675" spans="1:2" x14ac:dyDescent="0.25">
      <c r="A3675" s="57">
        <v>30101911</v>
      </c>
      <c r="B3675" s="58" t="s">
        <v>15087</v>
      </c>
    </row>
    <row r="3676" spans="1:2" x14ac:dyDescent="0.25">
      <c r="A3676" s="57">
        <v>30101912</v>
      </c>
      <c r="B3676" s="58" t="s">
        <v>13276</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13959</v>
      </c>
    </row>
    <row r="3681" spans="1:2" x14ac:dyDescent="0.25">
      <c r="A3681" s="57">
        <v>30101918</v>
      </c>
      <c r="B3681" s="58" t="s">
        <v>6498</v>
      </c>
    </row>
    <row r="3682" spans="1:2" x14ac:dyDescent="0.25">
      <c r="A3682" s="57">
        <v>30101919</v>
      </c>
      <c r="B3682" s="58" t="s">
        <v>2251</v>
      </c>
    </row>
    <row r="3683" spans="1:2" x14ac:dyDescent="0.25">
      <c r="A3683" s="57">
        <v>30101920</v>
      </c>
      <c r="B3683" s="58" t="s">
        <v>1657</v>
      </c>
    </row>
    <row r="3684" spans="1:2" x14ac:dyDescent="0.25">
      <c r="A3684" s="57">
        <v>30101921</v>
      </c>
      <c r="B3684" s="58" t="s">
        <v>11770</v>
      </c>
    </row>
    <row r="3685" spans="1:2" x14ac:dyDescent="0.25">
      <c r="A3685" s="57">
        <v>30101922</v>
      </c>
      <c r="B3685" s="58" t="s">
        <v>4580</v>
      </c>
    </row>
    <row r="3686" spans="1:2" x14ac:dyDescent="0.25">
      <c r="A3686" s="57">
        <v>30101923</v>
      </c>
      <c r="B3686" s="58" t="s">
        <v>13181</v>
      </c>
    </row>
    <row r="3687" spans="1:2" x14ac:dyDescent="0.25">
      <c r="A3687" s="57">
        <v>30102001</v>
      </c>
      <c r="B3687" s="58" t="s">
        <v>8671</v>
      </c>
    </row>
    <row r="3688" spans="1:2" x14ac:dyDescent="0.25">
      <c r="A3688" s="57">
        <v>30102002</v>
      </c>
      <c r="B3688" s="58" t="s">
        <v>13097</v>
      </c>
    </row>
    <row r="3689" spans="1:2" x14ac:dyDescent="0.25">
      <c r="A3689" s="57">
        <v>30102003</v>
      </c>
      <c r="B3689" s="58" t="s">
        <v>7775</v>
      </c>
    </row>
    <row r="3690" spans="1:2" x14ac:dyDescent="0.25">
      <c r="A3690" s="57">
        <v>30102004</v>
      </c>
      <c r="B3690" s="58" t="s">
        <v>518</v>
      </c>
    </row>
    <row r="3691" spans="1:2" x14ac:dyDescent="0.25">
      <c r="A3691" s="57">
        <v>30102005</v>
      </c>
      <c r="B3691" s="58" t="s">
        <v>17985</v>
      </c>
    </row>
    <row r="3692" spans="1:2" x14ac:dyDescent="0.25">
      <c r="A3692" s="57">
        <v>30102006</v>
      </c>
      <c r="B3692" s="58" t="s">
        <v>5275</v>
      </c>
    </row>
    <row r="3693" spans="1:2" x14ac:dyDescent="0.25">
      <c r="A3693" s="57">
        <v>30102007</v>
      </c>
      <c r="B3693" s="58" t="s">
        <v>15053</v>
      </c>
    </row>
    <row r="3694" spans="1:2" x14ac:dyDescent="0.25">
      <c r="A3694" s="57">
        <v>30102008</v>
      </c>
      <c r="B3694" s="58" t="s">
        <v>7327</v>
      </c>
    </row>
    <row r="3695" spans="1:2" x14ac:dyDescent="0.25">
      <c r="A3695" s="57">
        <v>30102009</v>
      </c>
      <c r="B3695" s="58" t="s">
        <v>15734</v>
      </c>
    </row>
    <row r="3696" spans="1:2" x14ac:dyDescent="0.25">
      <c r="A3696" s="57">
        <v>30102010</v>
      </c>
      <c r="B3696" s="58" t="s">
        <v>8923</v>
      </c>
    </row>
    <row r="3697" spans="1:2" x14ac:dyDescent="0.25">
      <c r="A3697" s="57">
        <v>30102011</v>
      </c>
      <c r="B3697" s="58" t="s">
        <v>11855</v>
      </c>
    </row>
    <row r="3698" spans="1:2" x14ac:dyDescent="0.25">
      <c r="A3698" s="57">
        <v>30102012</v>
      </c>
      <c r="B3698" s="58" t="s">
        <v>10085</v>
      </c>
    </row>
    <row r="3699" spans="1:2" x14ac:dyDescent="0.25">
      <c r="A3699" s="57">
        <v>30102013</v>
      </c>
      <c r="B3699" s="58" t="s">
        <v>5483</v>
      </c>
    </row>
    <row r="3700" spans="1:2" x14ac:dyDescent="0.25">
      <c r="A3700" s="57">
        <v>30102014</v>
      </c>
      <c r="B3700" s="58" t="s">
        <v>12699</v>
      </c>
    </row>
    <row r="3701" spans="1:2" x14ac:dyDescent="0.25">
      <c r="A3701" s="57">
        <v>30102015</v>
      </c>
      <c r="B3701" s="58" t="s">
        <v>14176</v>
      </c>
    </row>
    <row r="3702" spans="1:2" x14ac:dyDescent="0.25">
      <c r="A3702" s="57">
        <v>30102201</v>
      </c>
      <c r="B3702" s="58" t="s">
        <v>17899</v>
      </c>
    </row>
    <row r="3703" spans="1:2" x14ac:dyDescent="0.25">
      <c r="A3703" s="57">
        <v>30102202</v>
      </c>
      <c r="B3703" s="58" t="s">
        <v>13904</v>
      </c>
    </row>
    <row r="3704" spans="1:2" x14ac:dyDescent="0.25">
      <c r="A3704" s="57">
        <v>30102203</v>
      </c>
      <c r="B3704" s="58" t="s">
        <v>3524</v>
      </c>
    </row>
    <row r="3705" spans="1:2" x14ac:dyDescent="0.25">
      <c r="A3705" s="57">
        <v>30102204</v>
      </c>
      <c r="B3705" s="58" t="s">
        <v>9213</v>
      </c>
    </row>
    <row r="3706" spans="1:2" x14ac:dyDescent="0.25">
      <c r="A3706" s="57">
        <v>30102205</v>
      </c>
      <c r="B3706" s="58" t="s">
        <v>3736</v>
      </c>
    </row>
    <row r="3707" spans="1:2" x14ac:dyDescent="0.25">
      <c r="A3707" s="57">
        <v>30102206</v>
      </c>
      <c r="B3707" s="58" t="s">
        <v>3729</v>
      </c>
    </row>
    <row r="3708" spans="1:2" x14ac:dyDescent="0.25">
      <c r="A3708" s="57">
        <v>30102207</v>
      </c>
      <c r="B3708" s="58" t="s">
        <v>9196</v>
      </c>
    </row>
    <row r="3709" spans="1:2" x14ac:dyDescent="0.25">
      <c r="A3709" s="57">
        <v>30102208</v>
      </c>
      <c r="B3709" s="58" t="s">
        <v>14646</v>
      </c>
    </row>
    <row r="3710" spans="1:2" x14ac:dyDescent="0.25">
      <c r="A3710" s="57">
        <v>30102209</v>
      </c>
      <c r="B3710" s="58" t="s">
        <v>6912</v>
      </c>
    </row>
    <row r="3711" spans="1:2" x14ac:dyDescent="0.25">
      <c r="A3711" s="57">
        <v>30102210</v>
      </c>
      <c r="B3711" s="58" t="s">
        <v>9552</v>
      </c>
    </row>
    <row r="3712" spans="1:2" x14ac:dyDescent="0.25">
      <c r="A3712" s="57">
        <v>30102211</v>
      </c>
      <c r="B3712" s="58" t="s">
        <v>4475</v>
      </c>
    </row>
    <row r="3713" spans="1:2" x14ac:dyDescent="0.25">
      <c r="A3713" s="57">
        <v>30102212</v>
      </c>
      <c r="B3713" s="58" t="s">
        <v>10607</v>
      </c>
    </row>
    <row r="3714" spans="1:2" x14ac:dyDescent="0.25">
      <c r="A3714" s="57">
        <v>30102213</v>
      </c>
      <c r="B3714" s="58" t="s">
        <v>9503</v>
      </c>
    </row>
    <row r="3715" spans="1:2" x14ac:dyDescent="0.25">
      <c r="A3715" s="57">
        <v>30102214</v>
      </c>
      <c r="B3715" s="58" t="s">
        <v>10414</v>
      </c>
    </row>
    <row r="3716" spans="1:2" x14ac:dyDescent="0.25">
      <c r="A3716" s="57">
        <v>30102215</v>
      </c>
      <c r="B3716" s="58" t="s">
        <v>1350</v>
      </c>
    </row>
    <row r="3717" spans="1:2" x14ac:dyDescent="0.25">
      <c r="A3717" s="57">
        <v>30102216</v>
      </c>
      <c r="B3717" s="58" t="s">
        <v>14172</v>
      </c>
    </row>
    <row r="3718" spans="1:2" x14ac:dyDescent="0.25">
      <c r="A3718" s="57">
        <v>30102217</v>
      </c>
      <c r="B3718" s="58" t="s">
        <v>13321</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12671</v>
      </c>
    </row>
    <row r="3723" spans="1:2" x14ac:dyDescent="0.25">
      <c r="A3723" s="57">
        <v>30102303</v>
      </c>
      <c r="B3723" s="58" t="s">
        <v>217</v>
      </c>
    </row>
    <row r="3724" spans="1:2" x14ac:dyDescent="0.25">
      <c r="A3724" s="57">
        <v>30102304</v>
      </c>
      <c r="B3724" s="58" t="s">
        <v>15462</v>
      </c>
    </row>
    <row r="3725" spans="1:2" x14ac:dyDescent="0.25">
      <c r="A3725" s="57">
        <v>30102305</v>
      </c>
      <c r="B3725" s="58" t="s">
        <v>14478</v>
      </c>
    </row>
    <row r="3726" spans="1:2" x14ac:dyDescent="0.25">
      <c r="A3726" s="57">
        <v>30102306</v>
      </c>
      <c r="B3726" s="58" t="s">
        <v>4968</v>
      </c>
    </row>
    <row r="3727" spans="1:2" x14ac:dyDescent="0.25">
      <c r="A3727" s="57">
        <v>30102307</v>
      </c>
      <c r="B3727" s="58" t="s">
        <v>18075</v>
      </c>
    </row>
    <row r="3728" spans="1:2" x14ac:dyDescent="0.25">
      <c r="A3728" s="57">
        <v>30102308</v>
      </c>
      <c r="B3728" s="58" t="s">
        <v>7823</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8029</v>
      </c>
    </row>
    <row r="3735" spans="1:2" x14ac:dyDescent="0.25">
      <c r="A3735" s="57">
        <v>30102315</v>
      </c>
      <c r="B3735" s="58" t="s">
        <v>867</v>
      </c>
    </row>
    <row r="3736" spans="1:2" x14ac:dyDescent="0.25">
      <c r="A3736" s="57">
        <v>30102316</v>
      </c>
      <c r="B3736" s="58" t="s">
        <v>10953</v>
      </c>
    </row>
    <row r="3737" spans="1:2" x14ac:dyDescent="0.25">
      <c r="A3737" s="57">
        <v>30102401</v>
      </c>
      <c r="B3737" s="58" t="s">
        <v>11156</v>
      </c>
    </row>
    <row r="3738" spans="1:2" x14ac:dyDescent="0.25">
      <c r="A3738" s="57">
        <v>30102402</v>
      </c>
      <c r="B3738" s="58" t="s">
        <v>16012</v>
      </c>
    </row>
    <row r="3739" spans="1:2" x14ac:dyDescent="0.25">
      <c r="A3739" s="57">
        <v>30102403</v>
      </c>
      <c r="B3739" s="58" t="s">
        <v>5949</v>
      </c>
    </row>
    <row r="3740" spans="1:2" x14ac:dyDescent="0.25">
      <c r="A3740" s="57">
        <v>30102404</v>
      </c>
      <c r="B3740" s="58" t="s">
        <v>12153</v>
      </c>
    </row>
    <row r="3741" spans="1:2" x14ac:dyDescent="0.25">
      <c r="A3741" s="57">
        <v>30102405</v>
      </c>
      <c r="B3741" s="58" t="s">
        <v>18533</v>
      </c>
    </row>
    <row r="3742" spans="1:2" x14ac:dyDescent="0.25">
      <c r="A3742" s="57">
        <v>30102406</v>
      </c>
      <c r="B3742" s="58" t="s">
        <v>493</v>
      </c>
    </row>
    <row r="3743" spans="1:2" x14ac:dyDescent="0.25">
      <c r="A3743" s="57">
        <v>30102407</v>
      </c>
      <c r="B3743" s="58" t="s">
        <v>13316</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8711</v>
      </c>
    </row>
    <row r="3748" spans="1:2" x14ac:dyDescent="0.25">
      <c r="A3748" s="57">
        <v>30102412</v>
      </c>
      <c r="B3748" s="58" t="s">
        <v>11457</v>
      </c>
    </row>
    <row r="3749" spans="1:2" x14ac:dyDescent="0.25">
      <c r="A3749" s="57">
        <v>30102413</v>
      </c>
      <c r="B3749" s="58" t="s">
        <v>11256</v>
      </c>
    </row>
    <row r="3750" spans="1:2" x14ac:dyDescent="0.25">
      <c r="A3750" s="57">
        <v>30102414</v>
      </c>
      <c r="B3750" s="58" t="s">
        <v>11104</v>
      </c>
    </row>
    <row r="3751" spans="1:2" x14ac:dyDescent="0.25">
      <c r="A3751" s="57">
        <v>30102415</v>
      </c>
      <c r="B3751" s="58" t="s">
        <v>10431</v>
      </c>
    </row>
    <row r="3752" spans="1:2" x14ac:dyDescent="0.25">
      <c r="A3752" s="57">
        <v>30102416</v>
      </c>
      <c r="B3752" s="58" t="s">
        <v>2104</v>
      </c>
    </row>
    <row r="3753" spans="1:2" x14ac:dyDescent="0.25">
      <c r="A3753" s="57">
        <v>30102417</v>
      </c>
      <c r="B3753" s="58" t="s">
        <v>7882</v>
      </c>
    </row>
    <row r="3754" spans="1:2" x14ac:dyDescent="0.25">
      <c r="A3754" s="57">
        <v>30102501</v>
      </c>
      <c r="B3754" s="58" t="s">
        <v>15666</v>
      </c>
    </row>
    <row r="3755" spans="1:2" x14ac:dyDescent="0.25">
      <c r="A3755" s="57">
        <v>30102502</v>
      </c>
      <c r="B3755" s="58" t="s">
        <v>3707</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12426</v>
      </c>
    </row>
    <row r="3762" spans="1:2" x14ac:dyDescent="0.25">
      <c r="A3762" s="57">
        <v>30102509</v>
      </c>
      <c r="B3762" s="58" t="s">
        <v>214</v>
      </c>
    </row>
    <row r="3763" spans="1:2" x14ac:dyDescent="0.25">
      <c r="A3763" s="57">
        <v>30102510</v>
      </c>
      <c r="B3763" s="58" t="s">
        <v>14042</v>
      </c>
    </row>
    <row r="3764" spans="1:2" x14ac:dyDescent="0.25">
      <c r="A3764" s="57">
        <v>30102511</v>
      </c>
      <c r="B3764" s="58" t="s">
        <v>13716</v>
      </c>
    </row>
    <row r="3765" spans="1:2" x14ac:dyDescent="0.25">
      <c r="A3765" s="57">
        <v>30102512</v>
      </c>
      <c r="B3765" s="58" t="s">
        <v>14480</v>
      </c>
    </row>
    <row r="3766" spans="1:2" x14ac:dyDescent="0.25">
      <c r="A3766" s="57">
        <v>30102513</v>
      </c>
      <c r="B3766" s="58" t="s">
        <v>16458</v>
      </c>
    </row>
    <row r="3767" spans="1:2" x14ac:dyDescent="0.25">
      <c r="A3767" s="57">
        <v>30102514</v>
      </c>
      <c r="B3767" s="58" t="s">
        <v>9443</v>
      </c>
    </row>
    <row r="3768" spans="1:2" x14ac:dyDescent="0.25">
      <c r="A3768" s="57">
        <v>30102515</v>
      </c>
      <c r="B3768" s="58" t="s">
        <v>13458</v>
      </c>
    </row>
    <row r="3769" spans="1:2" x14ac:dyDescent="0.25">
      <c r="A3769" s="57">
        <v>30102516</v>
      </c>
      <c r="B3769" s="58" t="s">
        <v>11962</v>
      </c>
    </row>
    <row r="3770" spans="1:2" x14ac:dyDescent="0.25">
      <c r="A3770" s="57">
        <v>30102517</v>
      </c>
      <c r="B3770" s="58" t="s">
        <v>13894</v>
      </c>
    </row>
    <row r="3771" spans="1:2" x14ac:dyDescent="0.25">
      <c r="A3771" s="57">
        <v>30102518</v>
      </c>
      <c r="B3771" s="58" t="s">
        <v>11796</v>
      </c>
    </row>
    <row r="3772" spans="1:2" x14ac:dyDescent="0.25">
      <c r="A3772" s="57">
        <v>30102519</v>
      </c>
      <c r="B3772" s="58" t="s">
        <v>13585</v>
      </c>
    </row>
    <row r="3773" spans="1:2" x14ac:dyDescent="0.25">
      <c r="A3773" s="57">
        <v>30102520</v>
      </c>
      <c r="B3773" s="58" t="s">
        <v>11304</v>
      </c>
    </row>
    <row r="3774" spans="1:2" x14ac:dyDescent="0.25">
      <c r="A3774" s="57">
        <v>30102521</v>
      </c>
      <c r="B3774" s="58" t="s">
        <v>17556</v>
      </c>
    </row>
    <row r="3775" spans="1:2" x14ac:dyDescent="0.25">
      <c r="A3775" s="57">
        <v>30102522</v>
      </c>
      <c r="B3775" s="58" t="s">
        <v>14734</v>
      </c>
    </row>
    <row r="3776" spans="1:2" x14ac:dyDescent="0.25">
      <c r="A3776" s="57">
        <v>30102523</v>
      </c>
      <c r="B3776" s="58" t="s">
        <v>5736</v>
      </c>
    </row>
    <row r="3777" spans="1:2" x14ac:dyDescent="0.25">
      <c r="A3777" s="57">
        <v>30102524</v>
      </c>
      <c r="B3777" s="58" t="s">
        <v>3805</v>
      </c>
    </row>
    <row r="3778" spans="1:2" x14ac:dyDescent="0.25">
      <c r="A3778" s="57">
        <v>30102525</v>
      </c>
      <c r="B3778" s="58" t="s">
        <v>16805</v>
      </c>
    </row>
    <row r="3779" spans="1:2" x14ac:dyDescent="0.25">
      <c r="A3779" s="57">
        <v>30102526</v>
      </c>
      <c r="B3779" s="58" t="s">
        <v>939</v>
      </c>
    </row>
    <row r="3780" spans="1:2" x14ac:dyDescent="0.25">
      <c r="A3780" s="57">
        <v>30102601</v>
      </c>
      <c r="B3780" s="58" t="s">
        <v>17095</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15487</v>
      </c>
    </row>
    <row r="3785" spans="1:2" x14ac:dyDescent="0.25">
      <c r="A3785" s="57">
        <v>30102606</v>
      </c>
      <c r="B3785" s="58" t="s">
        <v>4103</v>
      </c>
    </row>
    <row r="3786" spans="1:2" x14ac:dyDescent="0.25">
      <c r="A3786" s="57">
        <v>30102607</v>
      </c>
      <c r="B3786" s="58" t="s">
        <v>16110</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3965</v>
      </c>
    </row>
    <row r="3791" spans="1:2" x14ac:dyDescent="0.25">
      <c r="A3791" s="57">
        <v>30102612</v>
      </c>
      <c r="B3791" s="58" t="s">
        <v>13315</v>
      </c>
    </row>
    <row r="3792" spans="1:2" x14ac:dyDescent="0.25">
      <c r="A3792" s="57">
        <v>30102613</v>
      </c>
      <c r="B3792" s="58" t="s">
        <v>8909</v>
      </c>
    </row>
    <row r="3793" spans="1:2" x14ac:dyDescent="0.25">
      <c r="A3793" s="57">
        <v>30102614</v>
      </c>
      <c r="B3793" s="58" t="s">
        <v>16655</v>
      </c>
    </row>
    <row r="3794" spans="1:2" x14ac:dyDescent="0.25">
      <c r="A3794" s="57">
        <v>30102615</v>
      </c>
      <c r="B3794" s="58" t="s">
        <v>14189</v>
      </c>
    </row>
    <row r="3795" spans="1:2" x14ac:dyDescent="0.25">
      <c r="A3795" s="57">
        <v>30102616</v>
      </c>
      <c r="B3795" s="58" t="s">
        <v>11710</v>
      </c>
    </row>
    <row r="3796" spans="1:2" x14ac:dyDescent="0.25">
      <c r="A3796" s="57">
        <v>30102801</v>
      </c>
      <c r="B3796" s="58" t="s">
        <v>4989</v>
      </c>
    </row>
    <row r="3797" spans="1:2" x14ac:dyDescent="0.25">
      <c r="A3797" s="57">
        <v>30102802</v>
      </c>
      <c r="B3797" s="58" t="s">
        <v>7042</v>
      </c>
    </row>
    <row r="3798" spans="1:2" x14ac:dyDescent="0.25">
      <c r="A3798" s="57">
        <v>30102803</v>
      </c>
      <c r="B3798" s="58" t="s">
        <v>5136</v>
      </c>
    </row>
    <row r="3799" spans="1:2" x14ac:dyDescent="0.25">
      <c r="A3799" s="57">
        <v>30102901</v>
      </c>
      <c r="B3799" s="58" t="s">
        <v>12044</v>
      </c>
    </row>
    <row r="3800" spans="1:2" x14ac:dyDescent="0.25">
      <c r="A3800" s="57">
        <v>30102903</v>
      </c>
      <c r="B3800" s="58" t="s">
        <v>18774</v>
      </c>
    </row>
    <row r="3801" spans="1:2" x14ac:dyDescent="0.25">
      <c r="A3801" s="57">
        <v>30102904</v>
      </c>
      <c r="B3801" s="58" t="s">
        <v>5302</v>
      </c>
    </row>
    <row r="3802" spans="1:2" x14ac:dyDescent="0.25">
      <c r="A3802" s="57">
        <v>30102905</v>
      </c>
      <c r="B3802" s="58" t="s">
        <v>2557</v>
      </c>
    </row>
    <row r="3803" spans="1:2" x14ac:dyDescent="0.25">
      <c r="A3803" s="57">
        <v>30102906</v>
      </c>
      <c r="B3803" s="58" t="s">
        <v>15371</v>
      </c>
    </row>
    <row r="3804" spans="1:2" x14ac:dyDescent="0.25">
      <c r="A3804" s="57">
        <v>30103001</v>
      </c>
      <c r="B3804" s="58" t="s">
        <v>5759</v>
      </c>
    </row>
    <row r="3805" spans="1:2" x14ac:dyDescent="0.25">
      <c r="A3805" s="57">
        <v>30103002</v>
      </c>
      <c r="B3805" s="58" t="s">
        <v>17838</v>
      </c>
    </row>
    <row r="3806" spans="1:2" x14ac:dyDescent="0.25">
      <c r="A3806" s="57">
        <v>30103101</v>
      </c>
      <c r="B3806" s="58" t="s">
        <v>2625</v>
      </c>
    </row>
    <row r="3807" spans="1:2" x14ac:dyDescent="0.25">
      <c r="A3807" s="57">
        <v>30103102</v>
      </c>
      <c r="B3807" s="58" t="s">
        <v>15862</v>
      </c>
    </row>
    <row r="3808" spans="1:2" x14ac:dyDescent="0.25">
      <c r="A3808" s="57">
        <v>30103103</v>
      </c>
      <c r="B3808" s="58" t="s">
        <v>4804</v>
      </c>
    </row>
    <row r="3809" spans="1:2" x14ac:dyDescent="0.25">
      <c r="A3809" s="57">
        <v>30103201</v>
      </c>
      <c r="B3809" s="58" t="s">
        <v>6415</v>
      </c>
    </row>
    <row r="3810" spans="1:2" x14ac:dyDescent="0.25">
      <c r="A3810" s="57">
        <v>30103202</v>
      </c>
      <c r="B3810" s="58" t="s">
        <v>4257</v>
      </c>
    </row>
    <row r="3811" spans="1:2" x14ac:dyDescent="0.25">
      <c r="A3811" s="57">
        <v>30103203</v>
      </c>
      <c r="B3811" s="58" t="s">
        <v>13345</v>
      </c>
    </row>
    <row r="3812" spans="1:2" x14ac:dyDescent="0.25">
      <c r="A3812" s="57">
        <v>30103204</v>
      </c>
      <c r="B3812" s="58" t="s">
        <v>17613</v>
      </c>
    </row>
    <row r="3813" spans="1:2" x14ac:dyDescent="0.25">
      <c r="A3813" s="57">
        <v>30103205</v>
      </c>
      <c r="B3813" s="58" t="s">
        <v>11211</v>
      </c>
    </row>
    <row r="3814" spans="1:2" x14ac:dyDescent="0.25">
      <c r="A3814" s="57">
        <v>30103206</v>
      </c>
      <c r="B3814" s="58" t="s">
        <v>18826</v>
      </c>
    </row>
    <row r="3815" spans="1:2" x14ac:dyDescent="0.25">
      <c r="A3815" s="57">
        <v>30103301</v>
      </c>
      <c r="B3815" s="58" t="s">
        <v>5220</v>
      </c>
    </row>
    <row r="3816" spans="1:2" x14ac:dyDescent="0.25">
      <c r="A3816" s="57">
        <v>30103302</v>
      </c>
      <c r="B3816" s="58" t="s">
        <v>12206</v>
      </c>
    </row>
    <row r="3817" spans="1:2" x14ac:dyDescent="0.25">
      <c r="A3817" s="57">
        <v>30103303</v>
      </c>
      <c r="B3817" s="58" t="s">
        <v>14454</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13235</v>
      </c>
    </row>
    <row r="3822" spans="1:2" x14ac:dyDescent="0.25">
      <c r="A3822" s="57">
        <v>30103308</v>
      </c>
      <c r="B3822" s="58" t="s">
        <v>671</v>
      </c>
    </row>
    <row r="3823" spans="1:2" x14ac:dyDescent="0.25">
      <c r="A3823" s="57">
        <v>30103309</v>
      </c>
      <c r="B3823" s="58" t="s">
        <v>8838</v>
      </c>
    </row>
    <row r="3824" spans="1:2" x14ac:dyDescent="0.25">
      <c r="A3824" s="57">
        <v>30103310</v>
      </c>
      <c r="B3824" s="58" t="s">
        <v>4915</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16427</v>
      </c>
    </row>
    <row r="3829" spans="1:2" x14ac:dyDescent="0.25">
      <c r="A3829" s="57">
        <v>30103402</v>
      </c>
      <c r="B3829" s="58" t="s">
        <v>16107</v>
      </c>
    </row>
    <row r="3830" spans="1:2" x14ac:dyDescent="0.25">
      <c r="A3830" s="57">
        <v>30103403</v>
      </c>
      <c r="B3830" s="58" t="s">
        <v>10243</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9590</v>
      </c>
    </row>
    <row r="3841" spans="1:2" x14ac:dyDescent="0.25">
      <c r="A3841" s="57">
        <v>30103501</v>
      </c>
      <c r="B3841" s="58" t="s">
        <v>14107</v>
      </c>
    </row>
    <row r="3842" spans="1:2" x14ac:dyDescent="0.25">
      <c r="A3842" s="57">
        <v>30103502</v>
      </c>
      <c r="B3842" s="58" t="s">
        <v>1202</v>
      </c>
    </row>
    <row r="3843" spans="1:2" x14ac:dyDescent="0.25">
      <c r="A3843" s="57">
        <v>30103503</v>
      </c>
      <c r="B3843" s="58" t="s">
        <v>13056</v>
      </c>
    </row>
    <row r="3844" spans="1:2" x14ac:dyDescent="0.25">
      <c r="A3844" s="57">
        <v>30103504</v>
      </c>
      <c r="B3844" s="58" t="s">
        <v>15535</v>
      </c>
    </row>
    <row r="3845" spans="1:2" x14ac:dyDescent="0.25">
      <c r="A3845" s="57">
        <v>30103505</v>
      </c>
      <c r="B3845" s="58" t="s">
        <v>12651</v>
      </c>
    </row>
    <row r="3846" spans="1:2" x14ac:dyDescent="0.25">
      <c r="A3846" s="57">
        <v>30103506</v>
      </c>
      <c r="B3846" s="58" t="s">
        <v>8971</v>
      </c>
    </row>
    <row r="3847" spans="1:2" x14ac:dyDescent="0.25">
      <c r="A3847" s="57">
        <v>30103507</v>
      </c>
      <c r="B3847" s="58" t="s">
        <v>12193</v>
      </c>
    </row>
    <row r="3848" spans="1:2" x14ac:dyDescent="0.25">
      <c r="A3848" s="57">
        <v>30103508</v>
      </c>
      <c r="B3848" s="58" t="s">
        <v>10355</v>
      </c>
    </row>
    <row r="3849" spans="1:2" x14ac:dyDescent="0.25">
      <c r="A3849" s="57">
        <v>30103509</v>
      </c>
      <c r="B3849" s="58" t="s">
        <v>11642</v>
      </c>
    </row>
    <row r="3850" spans="1:2" x14ac:dyDescent="0.25">
      <c r="A3850" s="57">
        <v>30103510</v>
      </c>
      <c r="B3850" s="58" t="s">
        <v>7551</v>
      </c>
    </row>
    <row r="3851" spans="1:2" x14ac:dyDescent="0.25">
      <c r="A3851" s="57">
        <v>30103511</v>
      </c>
      <c r="B3851" s="58" t="s">
        <v>18106</v>
      </c>
    </row>
    <row r="3852" spans="1:2" x14ac:dyDescent="0.25">
      <c r="A3852" s="57">
        <v>30103512</v>
      </c>
      <c r="B3852" s="58" t="s">
        <v>6613</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11446</v>
      </c>
    </row>
    <row r="3857" spans="1:2" x14ac:dyDescent="0.25">
      <c r="A3857" s="57">
        <v>30103602</v>
      </c>
      <c r="B3857" s="58" t="s">
        <v>11939</v>
      </c>
    </row>
    <row r="3858" spans="1:2" x14ac:dyDescent="0.25">
      <c r="A3858" s="57">
        <v>30103603</v>
      </c>
      <c r="B3858" s="58" t="s">
        <v>6809</v>
      </c>
    </row>
    <row r="3859" spans="1:2" x14ac:dyDescent="0.25">
      <c r="A3859" s="57">
        <v>30103604</v>
      </c>
      <c r="B3859" s="58" t="s">
        <v>18416</v>
      </c>
    </row>
    <row r="3860" spans="1:2" x14ac:dyDescent="0.25">
      <c r="A3860" s="57">
        <v>30103605</v>
      </c>
      <c r="B3860" s="58" t="s">
        <v>11531</v>
      </c>
    </row>
    <row r="3861" spans="1:2" x14ac:dyDescent="0.25">
      <c r="A3861" s="57">
        <v>30103606</v>
      </c>
      <c r="B3861" s="58" t="s">
        <v>15137</v>
      </c>
    </row>
    <row r="3862" spans="1:2" x14ac:dyDescent="0.25">
      <c r="A3862" s="57">
        <v>30103607</v>
      </c>
      <c r="B3862" s="58" t="s">
        <v>8687</v>
      </c>
    </row>
    <row r="3863" spans="1:2" x14ac:dyDescent="0.25">
      <c r="A3863" s="57">
        <v>30103608</v>
      </c>
      <c r="B3863" s="58" t="s">
        <v>11332</v>
      </c>
    </row>
    <row r="3864" spans="1:2" x14ac:dyDescent="0.25">
      <c r="A3864" s="57">
        <v>30103701</v>
      </c>
      <c r="B3864" s="58" t="s">
        <v>5273</v>
      </c>
    </row>
    <row r="3865" spans="1:2" x14ac:dyDescent="0.25">
      <c r="A3865" s="57">
        <v>30111501</v>
      </c>
      <c r="B3865" s="58" t="s">
        <v>9201</v>
      </c>
    </row>
    <row r="3866" spans="1:2" x14ac:dyDescent="0.25">
      <c r="A3866" s="57">
        <v>30111502</v>
      </c>
      <c r="B3866" s="58" t="s">
        <v>11265</v>
      </c>
    </row>
    <row r="3867" spans="1:2" x14ac:dyDescent="0.25">
      <c r="A3867" s="57">
        <v>30111503</v>
      </c>
      <c r="B3867" s="58" t="s">
        <v>15002</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18694</v>
      </c>
    </row>
    <row r="3873" spans="1:2" x14ac:dyDescent="0.25">
      <c r="A3873" s="57">
        <v>30111605</v>
      </c>
      <c r="B3873" s="58" t="s">
        <v>3484</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13369</v>
      </c>
    </row>
    <row r="3878" spans="1:2" x14ac:dyDescent="0.25">
      <c r="A3878" s="57">
        <v>30121503</v>
      </c>
      <c r="B3878" s="58" t="s">
        <v>5792</v>
      </c>
    </row>
    <row r="3879" spans="1:2" x14ac:dyDescent="0.25">
      <c r="A3879" s="57">
        <v>30121601</v>
      </c>
      <c r="B3879" s="58" t="s">
        <v>10460</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8127</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5623</v>
      </c>
    </row>
    <row r="3889" spans="1:2" x14ac:dyDescent="0.25">
      <c r="A3889" s="57">
        <v>30131602</v>
      </c>
      <c r="B3889" s="58" t="s">
        <v>5176</v>
      </c>
    </row>
    <row r="3890" spans="1:2" x14ac:dyDescent="0.25">
      <c r="A3890" s="57">
        <v>30131603</v>
      </c>
      <c r="B3890" s="58" t="s">
        <v>14312</v>
      </c>
    </row>
    <row r="3891" spans="1:2" x14ac:dyDescent="0.25">
      <c r="A3891" s="57">
        <v>30131604</v>
      </c>
      <c r="B3891" s="58" t="s">
        <v>8073</v>
      </c>
    </row>
    <row r="3892" spans="1:2" x14ac:dyDescent="0.25">
      <c r="A3892" s="57">
        <v>30131701</v>
      </c>
      <c r="B3892" s="58" t="s">
        <v>3919</v>
      </c>
    </row>
    <row r="3893" spans="1:2" x14ac:dyDescent="0.25">
      <c r="A3893" s="57">
        <v>30131702</v>
      </c>
      <c r="B3893" s="58" t="s">
        <v>706</v>
      </c>
    </row>
    <row r="3894" spans="1:2" x14ac:dyDescent="0.25">
      <c r="A3894" s="57">
        <v>30131703</v>
      </c>
      <c r="B3894" s="58" t="s">
        <v>15193</v>
      </c>
    </row>
    <row r="3895" spans="1:2" x14ac:dyDescent="0.25">
      <c r="A3895" s="57">
        <v>30131704</v>
      </c>
      <c r="B3895" s="58" t="s">
        <v>3473</v>
      </c>
    </row>
    <row r="3896" spans="1:2" x14ac:dyDescent="0.25">
      <c r="A3896" s="57">
        <v>30131705</v>
      </c>
      <c r="B3896" s="58" t="s">
        <v>16124</v>
      </c>
    </row>
    <row r="3897" spans="1:2" x14ac:dyDescent="0.25">
      <c r="A3897" s="57">
        <v>30141501</v>
      </c>
      <c r="B3897" s="58" t="s">
        <v>1550</v>
      </c>
    </row>
    <row r="3898" spans="1:2" x14ac:dyDescent="0.25">
      <c r="A3898" s="57">
        <v>30141503</v>
      </c>
      <c r="B3898" s="58" t="s">
        <v>13720</v>
      </c>
    </row>
    <row r="3899" spans="1:2" x14ac:dyDescent="0.25">
      <c r="A3899" s="57">
        <v>30141505</v>
      </c>
      <c r="B3899" s="58" t="s">
        <v>3970</v>
      </c>
    </row>
    <row r="3900" spans="1:2" x14ac:dyDescent="0.25">
      <c r="A3900" s="57">
        <v>30141508</v>
      </c>
      <c r="B3900" s="58" t="s">
        <v>5597</v>
      </c>
    </row>
    <row r="3901" spans="1:2" x14ac:dyDescent="0.25">
      <c r="A3901" s="57">
        <v>30141510</v>
      </c>
      <c r="B3901" s="58" t="s">
        <v>11787</v>
      </c>
    </row>
    <row r="3902" spans="1:2" x14ac:dyDescent="0.25">
      <c r="A3902" s="57">
        <v>30141511</v>
      </c>
      <c r="B3902" s="58" t="s">
        <v>16766</v>
      </c>
    </row>
    <row r="3903" spans="1:2" x14ac:dyDescent="0.25">
      <c r="A3903" s="57">
        <v>30141512</v>
      </c>
      <c r="B3903" s="58" t="s">
        <v>16036</v>
      </c>
    </row>
    <row r="3904" spans="1:2" x14ac:dyDescent="0.25">
      <c r="A3904" s="57">
        <v>30141513</v>
      </c>
      <c r="B3904" s="58" t="s">
        <v>15821</v>
      </c>
    </row>
    <row r="3905" spans="1:2" x14ac:dyDescent="0.25">
      <c r="A3905" s="57">
        <v>30141601</v>
      </c>
      <c r="B3905" s="58" t="s">
        <v>1801</v>
      </c>
    </row>
    <row r="3906" spans="1:2" x14ac:dyDescent="0.25">
      <c r="A3906" s="57">
        <v>30141602</v>
      </c>
      <c r="B3906" s="58" t="s">
        <v>18382</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10007</v>
      </c>
    </row>
    <row r="3911" spans="1:2" x14ac:dyDescent="0.25">
      <c r="A3911" s="57">
        <v>30151504</v>
      </c>
      <c r="B3911" s="58" t="s">
        <v>8653</v>
      </c>
    </row>
    <row r="3912" spans="1:2" x14ac:dyDescent="0.25">
      <c r="A3912" s="57">
        <v>30151505</v>
      </c>
      <c r="B3912" s="58" t="s">
        <v>12882</v>
      </c>
    </row>
    <row r="3913" spans="1:2" x14ac:dyDescent="0.25">
      <c r="A3913" s="57">
        <v>30151506</v>
      </c>
      <c r="B3913" s="58" t="s">
        <v>7331</v>
      </c>
    </row>
    <row r="3914" spans="1:2" x14ac:dyDescent="0.25">
      <c r="A3914" s="57">
        <v>30151507</v>
      </c>
      <c r="B3914" s="58" t="s">
        <v>9423</v>
      </c>
    </row>
    <row r="3915" spans="1:2" x14ac:dyDescent="0.25">
      <c r="A3915" s="57">
        <v>30151508</v>
      </c>
      <c r="B3915" s="58" t="s">
        <v>8391</v>
      </c>
    </row>
    <row r="3916" spans="1:2" x14ac:dyDescent="0.25">
      <c r="A3916" s="57">
        <v>30151509</v>
      </c>
      <c r="B3916" s="58" t="s">
        <v>13987</v>
      </c>
    </row>
    <row r="3917" spans="1:2" x14ac:dyDescent="0.25">
      <c r="A3917" s="57">
        <v>30151510</v>
      </c>
      <c r="B3917" s="58" t="s">
        <v>12259</v>
      </c>
    </row>
    <row r="3918" spans="1:2" x14ac:dyDescent="0.25">
      <c r="A3918" s="57">
        <v>30151601</v>
      </c>
      <c r="B3918" s="58" t="s">
        <v>16635</v>
      </c>
    </row>
    <row r="3919" spans="1:2" x14ac:dyDescent="0.25">
      <c r="A3919" s="57">
        <v>30151602</v>
      </c>
      <c r="B3919" s="58" t="s">
        <v>16590</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15461</v>
      </c>
    </row>
    <row r="3924" spans="1:2" x14ac:dyDescent="0.25">
      <c r="A3924" s="57">
        <v>30151607</v>
      </c>
      <c r="B3924" s="58" t="s">
        <v>13695</v>
      </c>
    </row>
    <row r="3925" spans="1:2" x14ac:dyDescent="0.25">
      <c r="A3925" s="57">
        <v>30151608</v>
      </c>
      <c r="B3925" s="58" t="s">
        <v>14865</v>
      </c>
    </row>
    <row r="3926" spans="1:2" x14ac:dyDescent="0.25">
      <c r="A3926" s="57">
        <v>30151609</v>
      </c>
      <c r="B3926" s="58" t="s">
        <v>16480</v>
      </c>
    </row>
    <row r="3927" spans="1:2" x14ac:dyDescent="0.25">
      <c r="A3927" s="57">
        <v>30151610</v>
      </c>
      <c r="B3927" s="58" t="s">
        <v>4905</v>
      </c>
    </row>
    <row r="3928" spans="1:2" x14ac:dyDescent="0.25">
      <c r="A3928" s="57">
        <v>30151701</v>
      </c>
      <c r="B3928" s="58" t="s">
        <v>11329</v>
      </c>
    </row>
    <row r="3929" spans="1:2" x14ac:dyDescent="0.25">
      <c r="A3929" s="57">
        <v>30151702</v>
      </c>
      <c r="B3929" s="58" t="s">
        <v>10267</v>
      </c>
    </row>
    <row r="3930" spans="1:2" x14ac:dyDescent="0.25">
      <c r="A3930" s="57">
        <v>30151703</v>
      </c>
      <c r="B3930" s="58" t="s">
        <v>5529</v>
      </c>
    </row>
    <row r="3931" spans="1:2" x14ac:dyDescent="0.25">
      <c r="A3931" s="57">
        <v>30151704</v>
      </c>
      <c r="B3931" s="58" t="s">
        <v>11969</v>
      </c>
    </row>
    <row r="3932" spans="1:2" x14ac:dyDescent="0.25">
      <c r="A3932" s="57">
        <v>30151801</v>
      </c>
      <c r="B3932" s="58" t="s">
        <v>7411</v>
      </c>
    </row>
    <row r="3933" spans="1:2" x14ac:dyDescent="0.25">
      <c r="A3933" s="57">
        <v>30151802</v>
      </c>
      <c r="B3933" s="58" t="s">
        <v>4711</v>
      </c>
    </row>
    <row r="3934" spans="1:2" x14ac:dyDescent="0.25">
      <c r="A3934" s="57">
        <v>30151803</v>
      </c>
      <c r="B3934" s="58" t="s">
        <v>14852</v>
      </c>
    </row>
    <row r="3935" spans="1:2" x14ac:dyDescent="0.25">
      <c r="A3935" s="57">
        <v>30151804</v>
      </c>
      <c r="B3935" s="58" t="s">
        <v>14879</v>
      </c>
    </row>
    <row r="3936" spans="1:2" x14ac:dyDescent="0.25">
      <c r="A3936" s="57">
        <v>30151805</v>
      </c>
      <c r="B3936" s="58" t="s">
        <v>9048</v>
      </c>
    </row>
    <row r="3937" spans="1:2" x14ac:dyDescent="0.25">
      <c r="A3937" s="57">
        <v>30151806</v>
      </c>
      <c r="B3937" s="58" t="s">
        <v>18310</v>
      </c>
    </row>
    <row r="3938" spans="1:2" x14ac:dyDescent="0.25">
      <c r="A3938" s="57">
        <v>30151901</v>
      </c>
      <c r="B3938" s="58" t="s">
        <v>10137</v>
      </c>
    </row>
    <row r="3939" spans="1:2" x14ac:dyDescent="0.25">
      <c r="A3939" s="57">
        <v>30151902</v>
      </c>
      <c r="B3939" s="58" t="s">
        <v>8058</v>
      </c>
    </row>
    <row r="3940" spans="1:2" x14ac:dyDescent="0.25">
      <c r="A3940" s="57">
        <v>30152001</v>
      </c>
      <c r="B3940" s="58" t="s">
        <v>14028</v>
      </c>
    </row>
    <row r="3941" spans="1:2" x14ac:dyDescent="0.25">
      <c r="A3941" s="57">
        <v>30152002</v>
      </c>
      <c r="B3941" s="58" t="s">
        <v>17830</v>
      </c>
    </row>
    <row r="3942" spans="1:2" x14ac:dyDescent="0.25">
      <c r="A3942" s="57">
        <v>30152003</v>
      </c>
      <c r="B3942" s="58" t="s">
        <v>5481</v>
      </c>
    </row>
    <row r="3943" spans="1:2" x14ac:dyDescent="0.25">
      <c r="A3943" s="57">
        <v>30152101</v>
      </c>
      <c r="B3943" s="58" t="s">
        <v>8663</v>
      </c>
    </row>
    <row r="3944" spans="1:2" x14ac:dyDescent="0.25">
      <c r="A3944" s="57">
        <v>30161501</v>
      </c>
      <c r="B3944" s="58" t="s">
        <v>11731</v>
      </c>
    </row>
    <row r="3945" spans="1:2" x14ac:dyDescent="0.25">
      <c r="A3945" s="57">
        <v>30161502</v>
      </c>
      <c r="B3945" s="58" t="s">
        <v>13221</v>
      </c>
    </row>
    <row r="3946" spans="1:2" x14ac:dyDescent="0.25">
      <c r="A3946" s="57">
        <v>30161503</v>
      </c>
      <c r="B3946" s="58" t="s">
        <v>6134</v>
      </c>
    </row>
    <row r="3947" spans="1:2" x14ac:dyDescent="0.25">
      <c r="A3947" s="57">
        <v>30161504</v>
      </c>
      <c r="B3947" s="58" t="s">
        <v>9628</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3838</v>
      </c>
    </row>
    <row r="3952" spans="1:2" x14ac:dyDescent="0.25">
      <c r="A3952" s="57">
        <v>30161601</v>
      </c>
      <c r="B3952" s="58" t="s">
        <v>9519</v>
      </c>
    </row>
    <row r="3953" spans="1:2" x14ac:dyDescent="0.25">
      <c r="A3953" s="57">
        <v>30161602</v>
      </c>
      <c r="B3953" s="58" t="s">
        <v>8473</v>
      </c>
    </row>
    <row r="3954" spans="1:2" x14ac:dyDescent="0.25">
      <c r="A3954" s="57">
        <v>30161603</v>
      </c>
      <c r="B3954" s="58" t="s">
        <v>11558</v>
      </c>
    </row>
    <row r="3955" spans="1:2" x14ac:dyDescent="0.25">
      <c r="A3955" s="57">
        <v>30161604</v>
      </c>
      <c r="B3955" s="58" t="s">
        <v>15852</v>
      </c>
    </row>
    <row r="3956" spans="1:2" x14ac:dyDescent="0.25">
      <c r="A3956" s="57">
        <v>30161701</v>
      </c>
      <c r="B3956" s="58" t="s">
        <v>16166</v>
      </c>
    </row>
    <row r="3957" spans="1:2" x14ac:dyDescent="0.25">
      <c r="A3957" s="57">
        <v>30161702</v>
      </c>
      <c r="B3957" s="58" t="s">
        <v>12665</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10251</v>
      </c>
    </row>
    <row r="3962" spans="1:2" x14ac:dyDescent="0.25">
      <c r="A3962" s="57">
        <v>30161708</v>
      </c>
      <c r="B3962" s="58" t="s">
        <v>18052</v>
      </c>
    </row>
    <row r="3963" spans="1:2" x14ac:dyDescent="0.25">
      <c r="A3963" s="57">
        <v>30161709</v>
      </c>
      <c r="B3963" s="58" t="s">
        <v>15138</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7782</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7818</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15204</v>
      </c>
    </row>
    <row r="3981" spans="1:2" x14ac:dyDescent="0.25">
      <c r="A3981" s="57">
        <v>30161906</v>
      </c>
      <c r="B3981" s="58" t="s">
        <v>18751</v>
      </c>
    </row>
    <row r="3982" spans="1:2" x14ac:dyDescent="0.25">
      <c r="A3982" s="57">
        <v>30161907</v>
      </c>
      <c r="B3982" s="58" t="s">
        <v>4334</v>
      </c>
    </row>
    <row r="3983" spans="1:2" x14ac:dyDescent="0.25">
      <c r="A3983" s="57">
        <v>30161908</v>
      </c>
      <c r="B3983" s="58" t="s">
        <v>15546</v>
      </c>
    </row>
    <row r="3984" spans="1:2" x14ac:dyDescent="0.25">
      <c r="A3984" s="57">
        <v>30171501</v>
      </c>
      <c r="B3984" s="58" t="s">
        <v>14237</v>
      </c>
    </row>
    <row r="3985" spans="1:2" x14ac:dyDescent="0.25">
      <c r="A3985" s="57">
        <v>30171502</v>
      </c>
      <c r="B3985" s="58" t="s">
        <v>17865</v>
      </c>
    </row>
    <row r="3986" spans="1:2" x14ac:dyDescent="0.25">
      <c r="A3986" s="57">
        <v>30171503</v>
      </c>
      <c r="B3986" s="58" t="s">
        <v>13889</v>
      </c>
    </row>
    <row r="3987" spans="1:2" x14ac:dyDescent="0.25">
      <c r="A3987" s="57">
        <v>30171504</v>
      </c>
      <c r="B3987" s="58" t="s">
        <v>6976</v>
      </c>
    </row>
    <row r="3988" spans="1:2" x14ac:dyDescent="0.25">
      <c r="A3988" s="57">
        <v>30171505</v>
      </c>
      <c r="B3988" s="58" t="s">
        <v>16419</v>
      </c>
    </row>
    <row r="3989" spans="1:2" x14ac:dyDescent="0.25">
      <c r="A3989" s="57">
        <v>30171506</v>
      </c>
      <c r="B3989" s="58" t="s">
        <v>13427</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16072</v>
      </c>
    </row>
    <row r="3994" spans="1:2" x14ac:dyDescent="0.25">
      <c r="A3994" s="57">
        <v>30171511</v>
      </c>
      <c r="B3994" s="58" t="s">
        <v>8818</v>
      </c>
    </row>
    <row r="3995" spans="1:2" x14ac:dyDescent="0.25">
      <c r="A3995" s="57">
        <v>30171512</v>
      </c>
      <c r="B3995" s="58" t="s">
        <v>10290</v>
      </c>
    </row>
    <row r="3996" spans="1:2" x14ac:dyDescent="0.25">
      <c r="A3996" s="57">
        <v>30171513</v>
      </c>
      <c r="B3996" s="58" t="s">
        <v>16001</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12415</v>
      </c>
    </row>
    <row r="4001" spans="1:2" x14ac:dyDescent="0.25">
      <c r="A4001" s="57">
        <v>30171607</v>
      </c>
      <c r="B4001" s="58" t="s">
        <v>14418</v>
      </c>
    </row>
    <row r="4002" spans="1:2" x14ac:dyDescent="0.25">
      <c r="A4002" s="57">
        <v>30171608</v>
      </c>
      <c r="B4002" s="58" t="s">
        <v>7140</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5308</v>
      </c>
    </row>
    <row r="4007" spans="1:2" x14ac:dyDescent="0.25">
      <c r="A4007" s="57">
        <v>30171613</v>
      </c>
      <c r="B4007" s="58" t="s">
        <v>6272</v>
      </c>
    </row>
    <row r="4008" spans="1:2" x14ac:dyDescent="0.25">
      <c r="A4008" s="57">
        <v>30171614</v>
      </c>
      <c r="B4008" s="58" t="s">
        <v>14950</v>
      </c>
    </row>
    <row r="4009" spans="1:2" x14ac:dyDescent="0.25">
      <c r="A4009" s="57">
        <v>30171615</v>
      </c>
      <c r="B4009" s="58" t="s">
        <v>14256</v>
      </c>
    </row>
    <row r="4010" spans="1:2" x14ac:dyDescent="0.25">
      <c r="A4010" s="57">
        <v>30171701</v>
      </c>
      <c r="B4010" s="58" t="s">
        <v>14278</v>
      </c>
    </row>
    <row r="4011" spans="1:2" x14ac:dyDescent="0.25">
      <c r="A4011" s="57">
        <v>30171703</v>
      </c>
      <c r="B4011" s="58" t="s">
        <v>12779</v>
      </c>
    </row>
    <row r="4012" spans="1:2" x14ac:dyDescent="0.25">
      <c r="A4012" s="57">
        <v>30171704</v>
      </c>
      <c r="B4012" s="58" t="s">
        <v>9444</v>
      </c>
    </row>
    <row r="4013" spans="1:2" x14ac:dyDescent="0.25">
      <c r="A4013" s="57">
        <v>30171705</v>
      </c>
      <c r="B4013" s="58" t="s">
        <v>15995</v>
      </c>
    </row>
    <row r="4014" spans="1:2" x14ac:dyDescent="0.25">
      <c r="A4014" s="57">
        <v>30171706</v>
      </c>
      <c r="B4014" s="58" t="s">
        <v>14363</v>
      </c>
    </row>
    <row r="4015" spans="1:2" x14ac:dyDescent="0.25">
      <c r="A4015" s="57">
        <v>30171707</v>
      </c>
      <c r="B4015" s="58" t="s">
        <v>11830</v>
      </c>
    </row>
    <row r="4016" spans="1:2" x14ac:dyDescent="0.25">
      <c r="A4016" s="57">
        <v>30171708</v>
      </c>
      <c r="B4016" s="58" t="s">
        <v>8213</v>
      </c>
    </row>
    <row r="4017" spans="1:2" x14ac:dyDescent="0.25">
      <c r="A4017" s="57">
        <v>30171709</v>
      </c>
      <c r="B4017" s="58" t="s">
        <v>15456</v>
      </c>
    </row>
    <row r="4018" spans="1:2" x14ac:dyDescent="0.25">
      <c r="A4018" s="57">
        <v>30171801</v>
      </c>
      <c r="B4018" s="58" t="s">
        <v>8840</v>
      </c>
    </row>
    <row r="4019" spans="1:2" x14ac:dyDescent="0.25">
      <c r="A4019" s="57">
        <v>30171802</v>
      </c>
      <c r="B4019" s="58" t="s">
        <v>9771</v>
      </c>
    </row>
    <row r="4020" spans="1:2" x14ac:dyDescent="0.25">
      <c r="A4020" s="57">
        <v>30171803</v>
      </c>
      <c r="B4020" s="58" t="s">
        <v>9182</v>
      </c>
    </row>
    <row r="4021" spans="1:2" x14ac:dyDescent="0.25">
      <c r="A4021" s="57">
        <v>30171901</v>
      </c>
      <c r="B4021" s="58" t="s">
        <v>6021</v>
      </c>
    </row>
    <row r="4022" spans="1:2" x14ac:dyDescent="0.25">
      <c r="A4022" s="57">
        <v>30171902</v>
      </c>
      <c r="B4022" s="58" t="s">
        <v>859</v>
      </c>
    </row>
    <row r="4023" spans="1:2" x14ac:dyDescent="0.25">
      <c r="A4023" s="57">
        <v>30171903</v>
      </c>
      <c r="B4023" s="58" t="s">
        <v>12960</v>
      </c>
    </row>
    <row r="4024" spans="1:2" x14ac:dyDescent="0.25">
      <c r="A4024" s="57">
        <v>30171904</v>
      </c>
      <c r="B4024" s="58" t="s">
        <v>1826</v>
      </c>
    </row>
    <row r="4025" spans="1:2" x14ac:dyDescent="0.25">
      <c r="A4025" s="57">
        <v>30171905</v>
      </c>
      <c r="B4025" s="58" t="s">
        <v>13241</v>
      </c>
    </row>
    <row r="4026" spans="1:2" x14ac:dyDescent="0.25">
      <c r="A4026" s="57">
        <v>30171906</v>
      </c>
      <c r="B4026" s="58" t="s">
        <v>10309</v>
      </c>
    </row>
    <row r="4027" spans="1:2" x14ac:dyDescent="0.25">
      <c r="A4027" s="57">
        <v>30172001</v>
      </c>
      <c r="B4027" s="58" t="s">
        <v>4929</v>
      </c>
    </row>
    <row r="4028" spans="1:2" x14ac:dyDescent="0.25">
      <c r="A4028" s="57">
        <v>30172002</v>
      </c>
      <c r="B4028" s="58" t="s">
        <v>17972</v>
      </c>
    </row>
    <row r="4029" spans="1:2" x14ac:dyDescent="0.25">
      <c r="A4029" s="57">
        <v>30181501</v>
      </c>
      <c r="B4029" s="58" t="s">
        <v>533</v>
      </c>
    </row>
    <row r="4030" spans="1:2" x14ac:dyDescent="0.25">
      <c r="A4030" s="57">
        <v>30181502</v>
      </c>
      <c r="B4030" s="58" t="s">
        <v>15218</v>
      </c>
    </row>
    <row r="4031" spans="1:2" x14ac:dyDescent="0.25">
      <c r="A4031" s="57">
        <v>30181503</v>
      </c>
      <c r="B4031" s="58" t="s">
        <v>10579</v>
      </c>
    </row>
    <row r="4032" spans="1:2" x14ac:dyDescent="0.25">
      <c r="A4032" s="57">
        <v>30181504</v>
      </c>
      <c r="B4032" s="58" t="s">
        <v>4058</v>
      </c>
    </row>
    <row r="4033" spans="1:2" x14ac:dyDescent="0.25">
      <c r="A4033" s="57">
        <v>30181505</v>
      </c>
      <c r="B4033" s="58" t="s">
        <v>16695</v>
      </c>
    </row>
    <row r="4034" spans="1:2" x14ac:dyDescent="0.25">
      <c r="A4034" s="57">
        <v>30181506</v>
      </c>
      <c r="B4034" s="58" t="s">
        <v>5408</v>
      </c>
    </row>
    <row r="4035" spans="1:2" x14ac:dyDescent="0.25">
      <c r="A4035" s="57">
        <v>30181507</v>
      </c>
      <c r="B4035" s="58" t="s">
        <v>6994</v>
      </c>
    </row>
    <row r="4036" spans="1:2" x14ac:dyDescent="0.25">
      <c r="A4036" s="57">
        <v>30181508</v>
      </c>
      <c r="B4036" s="58" t="s">
        <v>15192</v>
      </c>
    </row>
    <row r="4037" spans="1:2" x14ac:dyDescent="0.25">
      <c r="A4037" s="57">
        <v>30181509</v>
      </c>
      <c r="B4037" s="58" t="s">
        <v>5627</v>
      </c>
    </row>
    <row r="4038" spans="1:2" x14ac:dyDescent="0.25">
      <c r="A4038" s="57">
        <v>30181510</v>
      </c>
      <c r="B4038" s="58" t="s">
        <v>15706</v>
      </c>
    </row>
    <row r="4039" spans="1:2" x14ac:dyDescent="0.25">
      <c r="A4039" s="57">
        <v>30181511</v>
      </c>
      <c r="B4039" s="58" t="s">
        <v>16695</v>
      </c>
    </row>
    <row r="4040" spans="1:2" x14ac:dyDescent="0.25">
      <c r="A4040" s="57">
        <v>30181512</v>
      </c>
      <c r="B4040" s="58" t="s">
        <v>17062</v>
      </c>
    </row>
    <row r="4041" spans="1:2" x14ac:dyDescent="0.25">
      <c r="A4041" s="57">
        <v>30181513</v>
      </c>
      <c r="B4041" s="58" t="s">
        <v>3881</v>
      </c>
    </row>
    <row r="4042" spans="1:2" x14ac:dyDescent="0.25">
      <c r="A4042" s="57">
        <v>30181514</v>
      </c>
      <c r="B4042" s="58" t="s">
        <v>6409</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7061</v>
      </c>
    </row>
    <row r="4047" spans="1:2" x14ac:dyDescent="0.25">
      <c r="A4047" s="57">
        <v>30191601</v>
      </c>
      <c r="B4047" s="58" t="s">
        <v>17560</v>
      </c>
    </row>
    <row r="4048" spans="1:2" x14ac:dyDescent="0.25">
      <c r="A4048" s="57">
        <v>30191602</v>
      </c>
      <c r="B4048" s="58" t="s">
        <v>4474</v>
      </c>
    </row>
    <row r="4049" spans="1:2" x14ac:dyDescent="0.25">
      <c r="A4049" s="57">
        <v>30191603</v>
      </c>
      <c r="B4049" s="58" t="s">
        <v>8868</v>
      </c>
    </row>
    <row r="4050" spans="1:2" x14ac:dyDescent="0.25">
      <c r="A4050" s="57">
        <v>30201501</v>
      </c>
      <c r="B4050" s="58" t="s">
        <v>18327</v>
      </c>
    </row>
    <row r="4051" spans="1:2" x14ac:dyDescent="0.25">
      <c r="A4051" s="57">
        <v>30201502</v>
      </c>
      <c r="B4051" s="58" t="s">
        <v>7037</v>
      </c>
    </row>
    <row r="4052" spans="1:2" x14ac:dyDescent="0.25">
      <c r="A4052" s="57">
        <v>30201601</v>
      </c>
      <c r="B4052" s="58" t="s">
        <v>2060</v>
      </c>
    </row>
    <row r="4053" spans="1:2" x14ac:dyDescent="0.25">
      <c r="A4053" s="57">
        <v>30201602</v>
      </c>
      <c r="B4053" s="58" t="s">
        <v>15092</v>
      </c>
    </row>
    <row r="4054" spans="1:2" x14ac:dyDescent="0.25">
      <c r="A4054" s="57">
        <v>30201603</v>
      </c>
      <c r="B4054" s="58" t="s">
        <v>6803</v>
      </c>
    </row>
    <row r="4055" spans="1:2" x14ac:dyDescent="0.25">
      <c r="A4055" s="57">
        <v>30201604</v>
      </c>
      <c r="B4055" s="58" t="s">
        <v>17589</v>
      </c>
    </row>
    <row r="4056" spans="1:2" x14ac:dyDescent="0.25">
      <c r="A4056" s="57">
        <v>30201605</v>
      </c>
      <c r="B4056" s="58" t="s">
        <v>7596</v>
      </c>
    </row>
    <row r="4057" spans="1:2" x14ac:dyDescent="0.25">
      <c r="A4057" s="57">
        <v>30201606</v>
      </c>
      <c r="B4057" s="58" t="s">
        <v>11099</v>
      </c>
    </row>
    <row r="4058" spans="1:2" x14ac:dyDescent="0.25">
      <c r="A4058" s="57">
        <v>30201701</v>
      </c>
      <c r="B4058" s="58" t="s">
        <v>13077</v>
      </c>
    </row>
    <row r="4059" spans="1:2" x14ac:dyDescent="0.25">
      <c r="A4059" s="57">
        <v>30201702</v>
      </c>
      <c r="B4059" s="58" t="s">
        <v>12853</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15597</v>
      </c>
    </row>
    <row r="4064" spans="1:2" x14ac:dyDescent="0.25">
      <c r="A4064" s="57">
        <v>30201707</v>
      </c>
      <c r="B4064" s="58" t="s">
        <v>4076</v>
      </c>
    </row>
    <row r="4065" spans="1:2" x14ac:dyDescent="0.25">
      <c r="A4065" s="57">
        <v>30201708</v>
      </c>
      <c r="B4065" s="58" t="s">
        <v>12073</v>
      </c>
    </row>
    <row r="4066" spans="1:2" x14ac:dyDescent="0.25">
      <c r="A4066" s="57">
        <v>30201710</v>
      </c>
      <c r="B4066" s="58" t="s">
        <v>12667</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8737</v>
      </c>
    </row>
    <row r="4072" spans="1:2" x14ac:dyDescent="0.25">
      <c r="A4072" s="57">
        <v>30201901</v>
      </c>
      <c r="B4072" s="58" t="s">
        <v>3431</v>
      </c>
    </row>
    <row r="4073" spans="1:2" x14ac:dyDescent="0.25">
      <c r="A4073" s="57">
        <v>30201902</v>
      </c>
      <c r="B4073" s="58" t="s">
        <v>14974</v>
      </c>
    </row>
    <row r="4074" spans="1:2" x14ac:dyDescent="0.25">
      <c r="A4074" s="57">
        <v>30201903</v>
      </c>
      <c r="B4074" s="58" t="s">
        <v>2869</v>
      </c>
    </row>
    <row r="4075" spans="1:2" x14ac:dyDescent="0.25">
      <c r="A4075" s="57">
        <v>30201904</v>
      </c>
      <c r="B4075" s="58" t="s">
        <v>18589</v>
      </c>
    </row>
    <row r="4076" spans="1:2" x14ac:dyDescent="0.25">
      <c r="A4076" s="57">
        <v>30221001</v>
      </c>
      <c r="B4076" s="58" t="s">
        <v>6469</v>
      </c>
    </row>
    <row r="4077" spans="1:2" x14ac:dyDescent="0.25">
      <c r="A4077" s="57">
        <v>30221002</v>
      </c>
      <c r="B4077" s="58" t="s">
        <v>9774</v>
      </c>
    </row>
    <row r="4078" spans="1:2" x14ac:dyDescent="0.25">
      <c r="A4078" s="57">
        <v>30221003</v>
      </c>
      <c r="B4078" s="58" t="s">
        <v>7107</v>
      </c>
    </row>
    <row r="4079" spans="1:2" x14ac:dyDescent="0.25">
      <c r="A4079" s="57">
        <v>30221004</v>
      </c>
      <c r="B4079" s="58" t="s">
        <v>14622</v>
      </c>
    </row>
    <row r="4080" spans="1:2" x14ac:dyDescent="0.25">
      <c r="A4080" s="57">
        <v>30221005</v>
      </c>
      <c r="B4080" s="58" t="s">
        <v>17167</v>
      </c>
    </row>
    <row r="4081" spans="1:2" x14ac:dyDescent="0.25">
      <c r="A4081" s="57">
        <v>30221006</v>
      </c>
      <c r="B4081" s="58" t="s">
        <v>16412</v>
      </c>
    </row>
    <row r="4082" spans="1:2" x14ac:dyDescent="0.25">
      <c r="A4082" s="57">
        <v>30221007</v>
      </c>
      <c r="B4082" s="58" t="s">
        <v>4277</v>
      </c>
    </row>
    <row r="4083" spans="1:2" x14ac:dyDescent="0.25">
      <c r="A4083" s="57">
        <v>30221009</v>
      </c>
      <c r="B4083" s="58" t="s">
        <v>16062</v>
      </c>
    </row>
    <row r="4084" spans="1:2" x14ac:dyDescent="0.25">
      <c r="A4084" s="57">
        <v>30221010</v>
      </c>
      <c r="B4084" s="58" t="s">
        <v>1558</v>
      </c>
    </row>
    <row r="4085" spans="1:2" x14ac:dyDescent="0.25">
      <c r="A4085" s="57">
        <v>30221011</v>
      </c>
      <c r="B4085" s="58" t="s">
        <v>7611</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13813</v>
      </c>
    </row>
    <row r="4090" spans="1:2" x14ac:dyDescent="0.25">
      <c r="A4090" s="57">
        <v>30222002</v>
      </c>
      <c r="B4090" s="58" t="s">
        <v>1101</v>
      </c>
    </row>
    <row r="4091" spans="1:2" x14ac:dyDescent="0.25">
      <c r="A4091" s="57">
        <v>30222003</v>
      </c>
      <c r="B4091" s="58" t="s">
        <v>2186</v>
      </c>
    </row>
    <row r="4092" spans="1:2" x14ac:dyDescent="0.25">
      <c r="A4092" s="57">
        <v>30222004</v>
      </c>
      <c r="B4092" s="58" t="s">
        <v>7191</v>
      </c>
    </row>
    <row r="4093" spans="1:2" x14ac:dyDescent="0.25">
      <c r="A4093" s="57">
        <v>30222005</v>
      </c>
      <c r="B4093" s="58" t="s">
        <v>10551</v>
      </c>
    </row>
    <row r="4094" spans="1:2" x14ac:dyDescent="0.25">
      <c r="A4094" s="57">
        <v>30222006</v>
      </c>
      <c r="B4094" s="58" t="s">
        <v>1743</v>
      </c>
    </row>
    <row r="4095" spans="1:2" x14ac:dyDescent="0.25">
      <c r="A4095" s="57">
        <v>30222007</v>
      </c>
      <c r="B4095" s="58" t="s">
        <v>10494</v>
      </c>
    </row>
    <row r="4096" spans="1:2" x14ac:dyDescent="0.25">
      <c r="A4096" s="57">
        <v>30222008</v>
      </c>
      <c r="B4096" s="58" t="s">
        <v>7615</v>
      </c>
    </row>
    <row r="4097" spans="1:2" x14ac:dyDescent="0.25">
      <c r="A4097" s="57">
        <v>30222009</v>
      </c>
      <c r="B4097" s="58" t="s">
        <v>9871</v>
      </c>
    </row>
    <row r="4098" spans="1:2" x14ac:dyDescent="0.25">
      <c r="A4098" s="57">
        <v>30222010</v>
      </c>
      <c r="B4098" s="58" t="s">
        <v>3469</v>
      </c>
    </row>
    <row r="4099" spans="1:2" x14ac:dyDescent="0.25">
      <c r="A4099" s="57">
        <v>30222011</v>
      </c>
      <c r="B4099" s="58" t="s">
        <v>5699</v>
      </c>
    </row>
    <row r="4100" spans="1:2" x14ac:dyDescent="0.25">
      <c r="A4100" s="57">
        <v>30222012</v>
      </c>
      <c r="B4100" s="58" t="s">
        <v>10509</v>
      </c>
    </row>
    <row r="4101" spans="1:2" x14ac:dyDescent="0.25">
      <c r="A4101" s="57">
        <v>30222013</v>
      </c>
      <c r="B4101" s="58" t="s">
        <v>12773</v>
      </c>
    </row>
    <row r="4102" spans="1:2" x14ac:dyDescent="0.25">
      <c r="A4102" s="57">
        <v>30222014</v>
      </c>
      <c r="B4102" s="58" t="s">
        <v>7570</v>
      </c>
    </row>
    <row r="4103" spans="1:2" x14ac:dyDescent="0.25">
      <c r="A4103" s="57">
        <v>30222015</v>
      </c>
      <c r="B4103" s="58" t="s">
        <v>2423</v>
      </c>
    </row>
    <row r="4104" spans="1:2" x14ac:dyDescent="0.25">
      <c r="A4104" s="57">
        <v>30222016</v>
      </c>
      <c r="B4104" s="58" t="s">
        <v>2178</v>
      </c>
    </row>
    <row r="4105" spans="1:2" x14ac:dyDescent="0.25">
      <c r="A4105" s="57">
        <v>30222017</v>
      </c>
      <c r="B4105" s="58" t="s">
        <v>16571</v>
      </c>
    </row>
    <row r="4106" spans="1:2" x14ac:dyDescent="0.25">
      <c r="A4106" s="57">
        <v>30222018</v>
      </c>
      <c r="B4106" s="58" t="s">
        <v>17978</v>
      </c>
    </row>
    <row r="4107" spans="1:2" x14ac:dyDescent="0.25">
      <c r="A4107" s="57">
        <v>30222019</v>
      </c>
      <c r="B4107" s="58" t="s">
        <v>12455</v>
      </c>
    </row>
    <row r="4108" spans="1:2" x14ac:dyDescent="0.25">
      <c r="A4108" s="57">
        <v>30222020</v>
      </c>
      <c r="B4108" s="58" t="s">
        <v>644</v>
      </c>
    </row>
    <row r="4109" spans="1:2" x14ac:dyDescent="0.25">
      <c r="A4109" s="57">
        <v>30222021</v>
      </c>
      <c r="B4109" s="58" t="s">
        <v>16281</v>
      </c>
    </row>
    <row r="4110" spans="1:2" x14ac:dyDescent="0.25">
      <c r="A4110" s="57">
        <v>30222022</v>
      </c>
      <c r="B4110" s="58" t="s">
        <v>8789</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13527</v>
      </c>
    </row>
    <row r="4116" spans="1:2" x14ac:dyDescent="0.25">
      <c r="A4116" s="57">
        <v>30222028</v>
      </c>
      <c r="B4116" s="58" t="s">
        <v>7897</v>
      </c>
    </row>
    <row r="4117" spans="1:2" x14ac:dyDescent="0.25">
      <c r="A4117" s="57">
        <v>30222029</v>
      </c>
      <c r="B4117" s="58" t="s">
        <v>7886</v>
      </c>
    </row>
    <row r="4118" spans="1:2" x14ac:dyDescent="0.25">
      <c r="A4118" s="57">
        <v>30222030</v>
      </c>
      <c r="B4118" s="58" t="s">
        <v>16021</v>
      </c>
    </row>
    <row r="4119" spans="1:2" x14ac:dyDescent="0.25">
      <c r="A4119" s="57">
        <v>30222031</v>
      </c>
      <c r="B4119" s="58" t="s">
        <v>6320</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11521</v>
      </c>
    </row>
    <row r="4124" spans="1:2" x14ac:dyDescent="0.25">
      <c r="A4124" s="57">
        <v>30222036</v>
      </c>
      <c r="B4124" s="58" t="s">
        <v>12669</v>
      </c>
    </row>
    <row r="4125" spans="1:2" x14ac:dyDescent="0.25">
      <c r="A4125" s="57">
        <v>30222037</v>
      </c>
      <c r="B4125" s="58" t="s">
        <v>17704</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14260</v>
      </c>
    </row>
    <row r="4131" spans="1:2" x14ac:dyDescent="0.25">
      <c r="A4131" s="57">
        <v>30222043</v>
      </c>
      <c r="B4131" s="58" t="s">
        <v>14268</v>
      </c>
    </row>
    <row r="4132" spans="1:2" x14ac:dyDescent="0.25">
      <c r="A4132" s="57">
        <v>30222044</v>
      </c>
      <c r="B4132" s="58" t="s">
        <v>9825</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16570</v>
      </c>
    </row>
    <row r="4137" spans="1:2" x14ac:dyDescent="0.25">
      <c r="A4137" s="57">
        <v>30222049</v>
      </c>
      <c r="B4137" s="58" t="s">
        <v>18543</v>
      </c>
    </row>
    <row r="4138" spans="1:2" x14ac:dyDescent="0.25">
      <c r="A4138" s="57">
        <v>30222050</v>
      </c>
      <c r="B4138" s="58" t="s">
        <v>555</v>
      </c>
    </row>
    <row r="4139" spans="1:2" x14ac:dyDescent="0.25">
      <c r="A4139" s="57">
        <v>30222051</v>
      </c>
      <c r="B4139" s="58" t="s">
        <v>14328</v>
      </c>
    </row>
    <row r="4140" spans="1:2" x14ac:dyDescent="0.25">
      <c r="A4140" s="57">
        <v>30222052</v>
      </c>
      <c r="B4140" s="58" t="s">
        <v>11739</v>
      </c>
    </row>
    <row r="4141" spans="1:2" x14ac:dyDescent="0.25">
      <c r="A4141" s="57">
        <v>30222053</v>
      </c>
      <c r="B4141" s="58" t="s">
        <v>10675</v>
      </c>
    </row>
    <row r="4142" spans="1:2" x14ac:dyDescent="0.25">
      <c r="A4142" s="57">
        <v>30222054</v>
      </c>
      <c r="B4142" s="58" t="s">
        <v>10668</v>
      </c>
    </row>
    <row r="4143" spans="1:2" x14ac:dyDescent="0.25">
      <c r="A4143" s="57">
        <v>30222055</v>
      </c>
      <c r="B4143" s="58" t="s">
        <v>14046</v>
      </c>
    </row>
    <row r="4144" spans="1:2" x14ac:dyDescent="0.25">
      <c r="A4144" s="57">
        <v>30222056</v>
      </c>
      <c r="B4144" s="58" t="s">
        <v>14713</v>
      </c>
    </row>
    <row r="4145" spans="1:2" x14ac:dyDescent="0.25">
      <c r="A4145" s="57">
        <v>30222057</v>
      </c>
      <c r="B4145" s="58" t="s">
        <v>10170</v>
      </c>
    </row>
    <row r="4146" spans="1:2" x14ac:dyDescent="0.25">
      <c r="A4146" s="57">
        <v>30222058</v>
      </c>
      <c r="B4146" s="58" t="s">
        <v>12509</v>
      </c>
    </row>
    <row r="4147" spans="1:2" x14ac:dyDescent="0.25">
      <c r="A4147" s="57">
        <v>30222059</v>
      </c>
      <c r="B4147" s="58" t="s">
        <v>5072</v>
      </c>
    </row>
    <row r="4148" spans="1:2" x14ac:dyDescent="0.25">
      <c r="A4148" s="57">
        <v>30222060</v>
      </c>
      <c r="B4148" s="58" t="s">
        <v>15012</v>
      </c>
    </row>
    <row r="4149" spans="1:2" x14ac:dyDescent="0.25">
      <c r="A4149" s="57">
        <v>30222061</v>
      </c>
      <c r="B4149" s="58" t="s">
        <v>18671</v>
      </c>
    </row>
    <row r="4150" spans="1:2" x14ac:dyDescent="0.25">
      <c r="A4150" s="57">
        <v>30222063</v>
      </c>
      <c r="B4150" s="58" t="s">
        <v>5907</v>
      </c>
    </row>
    <row r="4151" spans="1:2" x14ac:dyDescent="0.25">
      <c r="A4151" s="57">
        <v>30222101</v>
      </c>
      <c r="B4151" s="58" t="s">
        <v>10629</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15318</v>
      </c>
    </row>
    <row r="4156" spans="1:2" x14ac:dyDescent="0.25">
      <c r="A4156" s="57">
        <v>30222106</v>
      </c>
      <c r="B4156" s="58" t="s">
        <v>12862</v>
      </c>
    </row>
    <row r="4157" spans="1:2" x14ac:dyDescent="0.25">
      <c r="A4157" s="57">
        <v>30222107</v>
      </c>
      <c r="B4157" s="58" t="s">
        <v>6461</v>
      </c>
    </row>
    <row r="4158" spans="1:2" x14ac:dyDescent="0.25">
      <c r="A4158" s="57">
        <v>30222108</v>
      </c>
      <c r="B4158" s="58" t="s">
        <v>5857</v>
      </c>
    </row>
    <row r="4159" spans="1:2" x14ac:dyDescent="0.25">
      <c r="A4159" s="57">
        <v>30222109</v>
      </c>
      <c r="B4159" s="58" t="s">
        <v>7097</v>
      </c>
    </row>
    <row r="4160" spans="1:2" x14ac:dyDescent="0.25">
      <c r="A4160" s="57">
        <v>30222110</v>
      </c>
      <c r="B4160" s="58" t="s">
        <v>9876</v>
      </c>
    </row>
    <row r="4161" spans="1:2" x14ac:dyDescent="0.25">
      <c r="A4161" s="57">
        <v>30222111</v>
      </c>
      <c r="B4161" s="58" t="s">
        <v>15407</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11741</v>
      </c>
    </row>
    <row r="4166" spans="1:2" x14ac:dyDescent="0.25">
      <c r="A4166" s="57">
        <v>30222116</v>
      </c>
      <c r="B4166" s="58" t="s">
        <v>5306</v>
      </c>
    </row>
    <row r="4167" spans="1:2" x14ac:dyDescent="0.25">
      <c r="A4167" s="57">
        <v>30222201</v>
      </c>
      <c r="B4167" s="58" t="s">
        <v>13116</v>
      </c>
    </row>
    <row r="4168" spans="1:2" x14ac:dyDescent="0.25">
      <c r="A4168" s="57">
        <v>30222202</v>
      </c>
      <c r="B4168" s="58" t="s">
        <v>18686</v>
      </c>
    </row>
    <row r="4169" spans="1:2" x14ac:dyDescent="0.25">
      <c r="A4169" s="57">
        <v>30222203</v>
      </c>
      <c r="B4169" s="58" t="s">
        <v>17351</v>
      </c>
    </row>
    <row r="4170" spans="1:2" x14ac:dyDescent="0.25">
      <c r="A4170" s="57">
        <v>30222204</v>
      </c>
      <c r="B4170" s="58" t="s">
        <v>11114</v>
      </c>
    </row>
    <row r="4171" spans="1:2" x14ac:dyDescent="0.25">
      <c r="A4171" s="57">
        <v>30222205</v>
      </c>
      <c r="B4171" s="58" t="s">
        <v>10841</v>
      </c>
    </row>
    <row r="4172" spans="1:2" x14ac:dyDescent="0.25">
      <c r="A4172" s="57">
        <v>30222206</v>
      </c>
      <c r="B4172" s="58" t="s">
        <v>14620</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9299</v>
      </c>
    </row>
    <row r="4177" spans="1:2" x14ac:dyDescent="0.25">
      <c r="A4177" s="57">
        <v>30222303</v>
      </c>
      <c r="B4177" s="58" t="s">
        <v>9813</v>
      </c>
    </row>
    <row r="4178" spans="1:2" x14ac:dyDescent="0.25">
      <c r="A4178" s="57">
        <v>30222304</v>
      </c>
      <c r="B4178" s="58" t="s">
        <v>11186</v>
      </c>
    </row>
    <row r="4179" spans="1:2" x14ac:dyDescent="0.25">
      <c r="A4179" s="57">
        <v>30222305</v>
      </c>
      <c r="B4179" s="58" t="s">
        <v>4361</v>
      </c>
    </row>
    <row r="4180" spans="1:2" x14ac:dyDescent="0.25">
      <c r="A4180" s="57">
        <v>30222306</v>
      </c>
      <c r="B4180" s="58" t="s">
        <v>12017</v>
      </c>
    </row>
    <row r="4181" spans="1:2" x14ac:dyDescent="0.25">
      <c r="A4181" s="57">
        <v>30222307</v>
      </c>
      <c r="B4181" s="58" t="s">
        <v>15840</v>
      </c>
    </row>
    <row r="4182" spans="1:2" x14ac:dyDescent="0.25">
      <c r="A4182" s="57">
        <v>30222308</v>
      </c>
      <c r="B4182" s="58" t="s">
        <v>2528</v>
      </c>
    </row>
    <row r="4183" spans="1:2" x14ac:dyDescent="0.25">
      <c r="A4183" s="57">
        <v>30222309</v>
      </c>
      <c r="B4183" s="58" t="s">
        <v>10034</v>
      </c>
    </row>
    <row r="4184" spans="1:2" x14ac:dyDescent="0.25">
      <c r="A4184" s="57">
        <v>30222401</v>
      </c>
      <c r="B4184" s="58" t="s">
        <v>7165</v>
      </c>
    </row>
    <row r="4185" spans="1:2" x14ac:dyDescent="0.25">
      <c r="A4185" s="57">
        <v>30222402</v>
      </c>
      <c r="B4185" s="58" t="s">
        <v>13246</v>
      </c>
    </row>
    <row r="4186" spans="1:2" x14ac:dyDescent="0.25">
      <c r="A4186" s="57">
        <v>30222403</v>
      </c>
      <c r="B4186" s="58" t="s">
        <v>13484</v>
      </c>
    </row>
    <row r="4187" spans="1:2" x14ac:dyDescent="0.25">
      <c r="A4187" s="57">
        <v>30222404</v>
      </c>
      <c r="B4187" s="58" t="s">
        <v>9920</v>
      </c>
    </row>
    <row r="4188" spans="1:2" x14ac:dyDescent="0.25">
      <c r="A4188" s="57">
        <v>30222405</v>
      </c>
      <c r="B4188" s="58" t="s">
        <v>1030</v>
      </c>
    </row>
    <row r="4189" spans="1:2" x14ac:dyDescent="0.25">
      <c r="A4189" s="57">
        <v>30222406</v>
      </c>
      <c r="B4189" s="58" t="s">
        <v>11359</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14941</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14113</v>
      </c>
    </row>
    <row r="4198" spans="1:2" x14ac:dyDescent="0.25">
      <c r="A4198" s="57">
        <v>30222506</v>
      </c>
      <c r="B4198" s="58" t="s">
        <v>8966</v>
      </c>
    </row>
    <row r="4199" spans="1:2" x14ac:dyDescent="0.25">
      <c r="A4199" s="57">
        <v>30222507</v>
      </c>
      <c r="B4199" s="58" t="s">
        <v>8102</v>
      </c>
    </row>
    <row r="4200" spans="1:2" x14ac:dyDescent="0.25">
      <c r="A4200" s="57">
        <v>30222601</v>
      </c>
      <c r="B4200" s="58" t="s">
        <v>14724</v>
      </c>
    </row>
    <row r="4201" spans="1:2" x14ac:dyDescent="0.25">
      <c r="A4201" s="57">
        <v>30222602</v>
      </c>
      <c r="B4201" s="58" t="s">
        <v>17469</v>
      </c>
    </row>
    <row r="4202" spans="1:2" x14ac:dyDescent="0.25">
      <c r="A4202" s="57">
        <v>30222603</v>
      </c>
      <c r="B4202" s="58" t="s">
        <v>2705</v>
      </c>
    </row>
    <row r="4203" spans="1:2" x14ac:dyDescent="0.25">
      <c r="A4203" s="57">
        <v>30222604</v>
      </c>
      <c r="B4203" s="58" t="s">
        <v>8122</v>
      </c>
    </row>
    <row r="4204" spans="1:2" x14ac:dyDescent="0.25">
      <c r="A4204" s="57">
        <v>30222605</v>
      </c>
      <c r="B4204" s="58" t="s">
        <v>14255</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18702</v>
      </c>
    </row>
    <row r="4213" spans="1:2" x14ac:dyDescent="0.25">
      <c r="A4213" s="57">
        <v>30222803</v>
      </c>
      <c r="B4213" s="58" t="s">
        <v>7143</v>
      </c>
    </row>
    <row r="4214" spans="1:2" x14ac:dyDescent="0.25">
      <c r="A4214" s="57">
        <v>30222901</v>
      </c>
      <c r="B4214" s="58" t="s">
        <v>11341</v>
      </c>
    </row>
    <row r="4215" spans="1:2" x14ac:dyDescent="0.25">
      <c r="A4215" s="57">
        <v>30222902</v>
      </c>
      <c r="B4215" s="58" t="s">
        <v>16870</v>
      </c>
    </row>
    <row r="4216" spans="1:2" x14ac:dyDescent="0.25">
      <c r="A4216" s="57">
        <v>30222903</v>
      </c>
      <c r="B4216" s="58" t="s">
        <v>7055</v>
      </c>
    </row>
    <row r="4217" spans="1:2" x14ac:dyDescent="0.25">
      <c r="A4217" s="57">
        <v>30222904</v>
      </c>
      <c r="B4217" s="58" t="s">
        <v>13721</v>
      </c>
    </row>
    <row r="4218" spans="1:2" x14ac:dyDescent="0.25">
      <c r="A4218" s="57">
        <v>30223001</v>
      </c>
      <c r="B4218" s="58" t="s">
        <v>6151</v>
      </c>
    </row>
    <row r="4219" spans="1:2" x14ac:dyDescent="0.25">
      <c r="A4219" s="57">
        <v>30223002</v>
      </c>
      <c r="B4219" s="58" t="s">
        <v>13472</v>
      </c>
    </row>
    <row r="4220" spans="1:2" x14ac:dyDescent="0.25">
      <c r="A4220" s="57">
        <v>30223003</v>
      </c>
      <c r="B4220" s="58" t="s">
        <v>842</v>
      </c>
    </row>
    <row r="4221" spans="1:2" x14ac:dyDescent="0.25">
      <c r="A4221" s="57">
        <v>31101501</v>
      </c>
      <c r="B4221" s="58" t="s">
        <v>14935</v>
      </c>
    </row>
    <row r="4222" spans="1:2" x14ac:dyDescent="0.25">
      <c r="A4222" s="57">
        <v>31101502</v>
      </c>
      <c r="B4222" s="58" t="s">
        <v>13845</v>
      </c>
    </row>
    <row r="4223" spans="1:2" x14ac:dyDescent="0.25">
      <c r="A4223" s="57">
        <v>31101503</v>
      </c>
      <c r="B4223" s="58" t="s">
        <v>15737</v>
      </c>
    </row>
    <row r="4224" spans="1:2" x14ac:dyDescent="0.25">
      <c r="A4224" s="57">
        <v>31101504</v>
      </c>
      <c r="B4224" s="58" t="s">
        <v>6622</v>
      </c>
    </row>
    <row r="4225" spans="1:2" x14ac:dyDescent="0.25">
      <c r="A4225" s="57">
        <v>31101505</v>
      </c>
      <c r="B4225" s="58" t="s">
        <v>17758</v>
      </c>
    </row>
    <row r="4226" spans="1:2" x14ac:dyDescent="0.25">
      <c r="A4226" s="57">
        <v>31101506</v>
      </c>
      <c r="B4226" s="58" t="s">
        <v>11898</v>
      </c>
    </row>
    <row r="4227" spans="1:2" x14ac:dyDescent="0.25">
      <c r="A4227" s="57">
        <v>31101507</v>
      </c>
      <c r="B4227" s="58" t="s">
        <v>15111</v>
      </c>
    </row>
    <row r="4228" spans="1:2" x14ac:dyDescent="0.25">
      <c r="A4228" s="57">
        <v>31101508</v>
      </c>
      <c r="B4228" s="58" t="s">
        <v>10641</v>
      </c>
    </row>
    <row r="4229" spans="1:2" x14ac:dyDescent="0.25">
      <c r="A4229" s="57">
        <v>31101509</v>
      </c>
      <c r="B4229" s="58" t="s">
        <v>1843</v>
      </c>
    </row>
    <row r="4230" spans="1:2" x14ac:dyDescent="0.25">
      <c r="A4230" s="57">
        <v>31101510</v>
      </c>
      <c r="B4230" s="58" t="s">
        <v>14441</v>
      </c>
    </row>
    <row r="4231" spans="1:2" x14ac:dyDescent="0.25">
      <c r="A4231" s="57">
        <v>31101511</v>
      </c>
      <c r="B4231" s="58" t="s">
        <v>14667</v>
      </c>
    </row>
    <row r="4232" spans="1:2" x14ac:dyDescent="0.25">
      <c r="A4232" s="57">
        <v>31101512</v>
      </c>
      <c r="B4232" s="58" t="s">
        <v>15707</v>
      </c>
    </row>
    <row r="4233" spans="1:2" x14ac:dyDescent="0.25">
      <c r="A4233" s="57">
        <v>31101513</v>
      </c>
      <c r="B4233" s="58" t="s">
        <v>6072</v>
      </c>
    </row>
    <row r="4234" spans="1:2" x14ac:dyDescent="0.25">
      <c r="A4234" s="57">
        <v>31101514</v>
      </c>
      <c r="B4234" s="58" t="s">
        <v>9061</v>
      </c>
    </row>
    <row r="4235" spans="1:2" x14ac:dyDescent="0.25">
      <c r="A4235" s="57">
        <v>31101515</v>
      </c>
      <c r="B4235" s="58" t="s">
        <v>1064</v>
      </c>
    </row>
    <row r="4236" spans="1:2" x14ac:dyDescent="0.25">
      <c r="A4236" s="57">
        <v>31101516</v>
      </c>
      <c r="B4236" s="58" t="s">
        <v>16996</v>
      </c>
    </row>
    <row r="4237" spans="1:2" x14ac:dyDescent="0.25">
      <c r="A4237" s="57">
        <v>31101601</v>
      </c>
      <c r="B4237" s="58" t="s">
        <v>3620</v>
      </c>
    </row>
    <row r="4238" spans="1:2" x14ac:dyDescent="0.25">
      <c r="A4238" s="57">
        <v>31101602</v>
      </c>
      <c r="B4238" s="58" t="s">
        <v>364</v>
      </c>
    </row>
    <row r="4239" spans="1:2" x14ac:dyDescent="0.25">
      <c r="A4239" s="57">
        <v>31101603</v>
      </c>
      <c r="B4239" s="58" t="s">
        <v>17012</v>
      </c>
    </row>
    <row r="4240" spans="1:2" x14ac:dyDescent="0.25">
      <c r="A4240" s="57">
        <v>31101604</v>
      </c>
      <c r="B4240" s="58" t="s">
        <v>18421</v>
      </c>
    </row>
    <row r="4241" spans="1:2" x14ac:dyDescent="0.25">
      <c r="A4241" s="57">
        <v>31101605</v>
      </c>
      <c r="B4241" s="58" t="s">
        <v>12789</v>
      </c>
    </row>
    <row r="4242" spans="1:2" x14ac:dyDescent="0.25">
      <c r="A4242" s="57">
        <v>31101606</v>
      </c>
      <c r="B4242" s="58" t="s">
        <v>5701</v>
      </c>
    </row>
    <row r="4243" spans="1:2" x14ac:dyDescent="0.25">
      <c r="A4243" s="57">
        <v>31101607</v>
      </c>
      <c r="B4243" s="58" t="s">
        <v>8972</v>
      </c>
    </row>
    <row r="4244" spans="1:2" x14ac:dyDescent="0.25">
      <c r="A4244" s="57">
        <v>31101608</v>
      </c>
      <c r="B4244" s="58" t="s">
        <v>11801</v>
      </c>
    </row>
    <row r="4245" spans="1:2" x14ac:dyDescent="0.25">
      <c r="A4245" s="57">
        <v>31101609</v>
      </c>
      <c r="B4245" s="58" t="s">
        <v>11536</v>
      </c>
    </row>
    <row r="4246" spans="1:2" x14ac:dyDescent="0.25">
      <c r="A4246" s="57">
        <v>31101610</v>
      </c>
      <c r="B4246" s="58" t="s">
        <v>3366</v>
      </c>
    </row>
    <row r="4247" spans="1:2" x14ac:dyDescent="0.25">
      <c r="A4247" s="57">
        <v>31101611</v>
      </c>
      <c r="B4247" s="58" t="s">
        <v>7227</v>
      </c>
    </row>
    <row r="4248" spans="1:2" x14ac:dyDescent="0.25">
      <c r="A4248" s="57">
        <v>31101612</v>
      </c>
      <c r="B4248" s="58" t="s">
        <v>16800</v>
      </c>
    </row>
    <row r="4249" spans="1:2" x14ac:dyDescent="0.25">
      <c r="A4249" s="57">
        <v>31101613</v>
      </c>
      <c r="B4249" s="58" t="s">
        <v>12327</v>
      </c>
    </row>
    <row r="4250" spans="1:2" x14ac:dyDescent="0.25">
      <c r="A4250" s="57">
        <v>31101614</v>
      </c>
      <c r="B4250" s="58" t="s">
        <v>18708</v>
      </c>
    </row>
    <row r="4251" spans="1:2" x14ac:dyDescent="0.25">
      <c r="A4251" s="57">
        <v>31101615</v>
      </c>
      <c r="B4251" s="58" t="s">
        <v>10362</v>
      </c>
    </row>
    <row r="4252" spans="1:2" x14ac:dyDescent="0.25">
      <c r="A4252" s="57">
        <v>31101616</v>
      </c>
      <c r="B4252" s="58" t="s">
        <v>17424</v>
      </c>
    </row>
    <row r="4253" spans="1:2" x14ac:dyDescent="0.25">
      <c r="A4253" s="57">
        <v>31101701</v>
      </c>
      <c r="B4253" s="58" t="s">
        <v>18182</v>
      </c>
    </row>
    <row r="4254" spans="1:2" x14ac:dyDescent="0.25">
      <c r="A4254" s="57">
        <v>31101702</v>
      </c>
      <c r="B4254" s="58" t="s">
        <v>14765</v>
      </c>
    </row>
    <row r="4255" spans="1:2" x14ac:dyDescent="0.25">
      <c r="A4255" s="57">
        <v>31101703</v>
      </c>
      <c r="B4255" s="58" t="s">
        <v>11230</v>
      </c>
    </row>
    <row r="4256" spans="1:2" x14ac:dyDescent="0.25">
      <c r="A4256" s="57">
        <v>31101704</v>
      </c>
      <c r="B4256" s="58" t="s">
        <v>15555</v>
      </c>
    </row>
    <row r="4257" spans="1:2" x14ac:dyDescent="0.25">
      <c r="A4257" s="57">
        <v>31101705</v>
      </c>
      <c r="B4257" s="58" t="s">
        <v>3396</v>
      </c>
    </row>
    <row r="4258" spans="1:2" x14ac:dyDescent="0.25">
      <c r="A4258" s="57">
        <v>31101706</v>
      </c>
      <c r="B4258" s="58" t="s">
        <v>17165</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15078</v>
      </c>
    </row>
    <row r="4264" spans="1:2" x14ac:dyDescent="0.25">
      <c r="A4264" s="57">
        <v>31101712</v>
      </c>
      <c r="B4264" s="58" t="s">
        <v>10036</v>
      </c>
    </row>
    <row r="4265" spans="1:2" x14ac:dyDescent="0.25">
      <c r="A4265" s="57">
        <v>31101713</v>
      </c>
      <c r="B4265" s="58" t="s">
        <v>7691</v>
      </c>
    </row>
    <row r="4266" spans="1:2" x14ac:dyDescent="0.25">
      <c r="A4266" s="57">
        <v>31101714</v>
      </c>
      <c r="B4266" s="58" t="s">
        <v>5026</v>
      </c>
    </row>
    <row r="4267" spans="1:2" x14ac:dyDescent="0.25">
      <c r="A4267" s="57">
        <v>31101715</v>
      </c>
      <c r="B4267" s="58" t="s">
        <v>4237</v>
      </c>
    </row>
    <row r="4268" spans="1:2" x14ac:dyDescent="0.25">
      <c r="A4268" s="57">
        <v>31101716</v>
      </c>
      <c r="B4268" s="58" t="s">
        <v>9063</v>
      </c>
    </row>
    <row r="4269" spans="1:2" x14ac:dyDescent="0.25">
      <c r="A4269" s="57">
        <v>31101801</v>
      </c>
      <c r="B4269" s="58" t="s">
        <v>12781</v>
      </c>
    </row>
    <row r="4270" spans="1:2" x14ac:dyDescent="0.25">
      <c r="A4270" s="57">
        <v>31101802</v>
      </c>
      <c r="B4270" s="58" t="s">
        <v>6326</v>
      </c>
    </row>
    <row r="4271" spans="1:2" x14ac:dyDescent="0.25">
      <c r="A4271" s="57">
        <v>31101803</v>
      </c>
      <c r="B4271" s="58" t="s">
        <v>9924</v>
      </c>
    </row>
    <row r="4272" spans="1:2" x14ac:dyDescent="0.25">
      <c r="A4272" s="57">
        <v>31101804</v>
      </c>
      <c r="B4272" s="58" t="s">
        <v>11744</v>
      </c>
    </row>
    <row r="4273" spans="1:2" x14ac:dyDescent="0.25">
      <c r="A4273" s="57">
        <v>31101805</v>
      </c>
      <c r="B4273" s="58" t="s">
        <v>16882</v>
      </c>
    </row>
    <row r="4274" spans="1:2" x14ac:dyDescent="0.25">
      <c r="A4274" s="57">
        <v>31101806</v>
      </c>
      <c r="B4274" s="58" t="s">
        <v>14545</v>
      </c>
    </row>
    <row r="4275" spans="1:2" x14ac:dyDescent="0.25">
      <c r="A4275" s="57">
        <v>31101807</v>
      </c>
      <c r="B4275" s="58" t="s">
        <v>224</v>
      </c>
    </row>
    <row r="4276" spans="1:2" x14ac:dyDescent="0.25">
      <c r="A4276" s="57">
        <v>31101808</v>
      </c>
      <c r="B4276" s="58" t="s">
        <v>4281</v>
      </c>
    </row>
    <row r="4277" spans="1:2" x14ac:dyDescent="0.25">
      <c r="A4277" s="57">
        <v>31101809</v>
      </c>
      <c r="B4277" s="58" t="s">
        <v>14799</v>
      </c>
    </row>
    <row r="4278" spans="1:2" x14ac:dyDescent="0.25">
      <c r="A4278" s="57">
        <v>31101810</v>
      </c>
      <c r="B4278" s="58" t="s">
        <v>8597</v>
      </c>
    </row>
    <row r="4279" spans="1:2" x14ac:dyDescent="0.25">
      <c r="A4279" s="57">
        <v>31101811</v>
      </c>
      <c r="B4279" s="58" t="s">
        <v>13014</v>
      </c>
    </row>
    <row r="4280" spans="1:2" x14ac:dyDescent="0.25">
      <c r="A4280" s="57">
        <v>31101812</v>
      </c>
      <c r="B4280" s="58" t="s">
        <v>8739</v>
      </c>
    </row>
    <row r="4281" spans="1:2" x14ac:dyDescent="0.25">
      <c r="A4281" s="57">
        <v>31101813</v>
      </c>
      <c r="B4281" s="58" t="s">
        <v>7507</v>
      </c>
    </row>
    <row r="4282" spans="1:2" x14ac:dyDescent="0.25">
      <c r="A4282" s="57">
        <v>31101814</v>
      </c>
      <c r="B4282" s="58" t="s">
        <v>17872</v>
      </c>
    </row>
    <row r="4283" spans="1:2" x14ac:dyDescent="0.25">
      <c r="A4283" s="57">
        <v>31101815</v>
      </c>
      <c r="B4283" s="58" t="s">
        <v>13602</v>
      </c>
    </row>
    <row r="4284" spans="1:2" x14ac:dyDescent="0.25">
      <c r="A4284" s="57">
        <v>31101816</v>
      </c>
      <c r="B4284" s="58" t="s">
        <v>11346</v>
      </c>
    </row>
    <row r="4285" spans="1:2" x14ac:dyDescent="0.25">
      <c r="A4285" s="57">
        <v>31101901</v>
      </c>
      <c r="B4285" s="58" t="s">
        <v>344</v>
      </c>
    </row>
    <row r="4286" spans="1:2" x14ac:dyDescent="0.25">
      <c r="A4286" s="57">
        <v>31101902</v>
      </c>
      <c r="B4286" s="58" t="s">
        <v>3347</v>
      </c>
    </row>
    <row r="4287" spans="1:2" x14ac:dyDescent="0.25">
      <c r="A4287" s="57">
        <v>31101903</v>
      </c>
      <c r="B4287" s="58" t="s">
        <v>10023</v>
      </c>
    </row>
    <row r="4288" spans="1:2" x14ac:dyDescent="0.25">
      <c r="A4288" s="57">
        <v>31101904</v>
      </c>
      <c r="B4288" s="58" t="s">
        <v>13305</v>
      </c>
    </row>
    <row r="4289" spans="1:2" x14ac:dyDescent="0.25">
      <c r="A4289" s="57">
        <v>31101905</v>
      </c>
      <c r="B4289" s="58" t="s">
        <v>959</v>
      </c>
    </row>
    <row r="4290" spans="1:2" x14ac:dyDescent="0.25">
      <c r="A4290" s="57">
        <v>31101906</v>
      </c>
      <c r="B4290" s="58" t="s">
        <v>8690</v>
      </c>
    </row>
    <row r="4291" spans="1:2" x14ac:dyDescent="0.25">
      <c r="A4291" s="57">
        <v>31101907</v>
      </c>
      <c r="B4291" s="58" t="s">
        <v>17438</v>
      </c>
    </row>
    <row r="4292" spans="1:2" x14ac:dyDescent="0.25">
      <c r="A4292" s="57">
        <v>31101908</v>
      </c>
      <c r="B4292" s="58" t="s">
        <v>910</v>
      </c>
    </row>
    <row r="4293" spans="1:2" x14ac:dyDescent="0.25">
      <c r="A4293" s="57">
        <v>31101909</v>
      </c>
      <c r="B4293" s="58" t="s">
        <v>16161</v>
      </c>
    </row>
    <row r="4294" spans="1:2" x14ac:dyDescent="0.25">
      <c r="A4294" s="57">
        <v>31101910</v>
      </c>
      <c r="B4294" s="58" t="s">
        <v>13266</v>
      </c>
    </row>
    <row r="4295" spans="1:2" x14ac:dyDescent="0.25">
      <c r="A4295" s="57">
        <v>31101911</v>
      </c>
      <c r="B4295" s="58" t="s">
        <v>10412</v>
      </c>
    </row>
    <row r="4296" spans="1:2" x14ac:dyDescent="0.25">
      <c r="A4296" s="57">
        <v>31101912</v>
      </c>
      <c r="B4296" s="58" t="s">
        <v>11090</v>
      </c>
    </row>
    <row r="4297" spans="1:2" x14ac:dyDescent="0.25">
      <c r="A4297" s="57">
        <v>31102001</v>
      </c>
      <c r="B4297" s="58" t="s">
        <v>5413</v>
      </c>
    </row>
    <row r="4298" spans="1:2" x14ac:dyDescent="0.25">
      <c r="A4298" s="57">
        <v>31102002</v>
      </c>
      <c r="B4298" s="58" t="s">
        <v>8167</v>
      </c>
    </row>
    <row r="4299" spans="1:2" x14ac:dyDescent="0.25">
      <c r="A4299" s="57">
        <v>31102003</v>
      </c>
      <c r="B4299" s="58" t="s">
        <v>16159</v>
      </c>
    </row>
    <row r="4300" spans="1:2" x14ac:dyDescent="0.25">
      <c r="A4300" s="57">
        <v>31102004</v>
      </c>
      <c r="B4300" s="58" t="s">
        <v>9652</v>
      </c>
    </row>
    <row r="4301" spans="1:2" x14ac:dyDescent="0.25">
      <c r="A4301" s="57">
        <v>31102005</v>
      </c>
      <c r="B4301" s="58" t="s">
        <v>2253</v>
      </c>
    </row>
    <row r="4302" spans="1:2" x14ac:dyDescent="0.25">
      <c r="A4302" s="57">
        <v>31102006</v>
      </c>
      <c r="B4302" s="58" t="s">
        <v>1200</v>
      </c>
    </row>
    <row r="4303" spans="1:2" x14ac:dyDescent="0.25">
      <c r="A4303" s="57">
        <v>31102007</v>
      </c>
      <c r="B4303" s="58" t="s">
        <v>14219</v>
      </c>
    </row>
    <row r="4304" spans="1:2" x14ac:dyDescent="0.25">
      <c r="A4304" s="57">
        <v>31102008</v>
      </c>
      <c r="B4304" s="58" t="s">
        <v>16630</v>
      </c>
    </row>
    <row r="4305" spans="1:2" x14ac:dyDescent="0.25">
      <c r="A4305" s="57">
        <v>31102009</v>
      </c>
      <c r="B4305" s="58" t="s">
        <v>13166</v>
      </c>
    </row>
    <row r="4306" spans="1:2" x14ac:dyDescent="0.25">
      <c r="A4306" s="57">
        <v>31102010</v>
      </c>
      <c r="B4306" s="58" t="s">
        <v>1601</v>
      </c>
    </row>
    <row r="4307" spans="1:2" x14ac:dyDescent="0.25">
      <c r="A4307" s="57">
        <v>31102011</v>
      </c>
      <c r="B4307" s="58" t="s">
        <v>14530</v>
      </c>
    </row>
    <row r="4308" spans="1:2" x14ac:dyDescent="0.25">
      <c r="A4308" s="57">
        <v>31102012</v>
      </c>
      <c r="B4308" s="58" t="s">
        <v>13061</v>
      </c>
    </row>
    <row r="4309" spans="1:2" x14ac:dyDescent="0.25">
      <c r="A4309" s="57">
        <v>31102013</v>
      </c>
      <c r="B4309" s="58" t="s">
        <v>5337</v>
      </c>
    </row>
    <row r="4310" spans="1:2" x14ac:dyDescent="0.25">
      <c r="A4310" s="57">
        <v>31102014</v>
      </c>
      <c r="B4310" s="58" t="s">
        <v>7696</v>
      </c>
    </row>
    <row r="4311" spans="1:2" x14ac:dyDescent="0.25">
      <c r="A4311" s="57">
        <v>31102015</v>
      </c>
      <c r="B4311" s="58" t="s">
        <v>18594</v>
      </c>
    </row>
    <row r="4312" spans="1:2" x14ac:dyDescent="0.25">
      <c r="A4312" s="57">
        <v>31102016</v>
      </c>
      <c r="B4312" s="58" t="s">
        <v>3591</v>
      </c>
    </row>
    <row r="4313" spans="1:2" x14ac:dyDescent="0.25">
      <c r="A4313" s="57">
        <v>31102101</v>
      </c>
      <c r="B4313" s="58" t="s">
        <v>5076</v>
      </c>
    </row>
    <row r="4314" spans="1:2" x14ac:dyDescent="0.25">
      <c r="A4314" s="57">
        <v>31102102</v>
      </c>
      <c r="B4314" s="58" t="s">
        <v>15022</v>
      </c>
    </row>
    <row r="4315" spans="1:2" x14ac:dyDescent="0.25">
      <c r="A4315" s="57">
        <v>31102103</v>
      </c>
      <c r="B4315" s="58" t="s">
        <v>81</v>
      </c>
    </row>
    <row r="4316" spans="1:2" x14ac:dyDescent="0.25">
      <c r="A4316" s="57">
        <v>31102104</v>
      </c>
      <c r="B4316" s="58" t="s">
        <v>15146</v>
      </c>
    </row>
    <row r="4317" spans="1:2" x14ac:dyDescent="0.25">
      <c r="A4317" s="57">
        <v>31102105</v>
      </c>
      <c r="B4317" s="58" t="s">
        <v>5823</v>
      </c>
    </row>
    <row r="4318" spans="1:2" x14ac:dyDescent="0.25">
      <c r="A4318" s="57">
        <v>31102106</v>
      </c>
      <c r="B4318" s="58" t="s">
        <v>23</v>
      </c>
    </row>
    <row r="4319" spans="1:2" x14ac:dyDescent="0.25">
      <c r="A4319" s="57">
        <v>31102107</v>
      </c>
      <c r="B4319" s="58" t="s">
        <v>7670</v>
      </c>
    </row>
    <row r="4320" spans="1:2" x14ac:dyDescent="0.25">
      <c r="A4320" s="57">
        <v>31102108</v>
      </c>
      <c r="B4320" s="58" t="s">
        <v>14130</v>
      </c>
    </row>
    <row r="4321" spans="1:2" x14ac:dyDescent="0.25">
      <c r="A4321" s="57">
        <v>31102109</v>
      </c>
      <c r="B4321" s="58" t="s">
        <v>432</v>
      </c>
    </row>
    <row r="4322" spans="1:2" x14ac:dyDescent="0.25">
      <c r="A4322" s="57">
        <v>31102110</v>
      </c>
      <c r="B4322" s="58" t="s">
        <v>17136</v>
      </c>
    </row>
    <row r="4323" spans="1:2" x14ac:dyDescent="0.25">
      <c r="A4323" s="57">
        <v>31102111</v>
      </c>
      <c r="B4323" s="58" t="s">
        <v>11944</v>
      </c>
    </row>
    <row r="4324" spans="1:2" x14ac:dyDescent="0.25">
      <c r="A4324" s="57">
        <v>31102112</v>
      </c>
      <c r="B4324" s="58" t="s">
        <v>8544</v>
      </c>
    </row>
    <row r="4325" spans="1:2" x14ac:dyDescent="0.25">
      <c r="A4325" s="57">
        <v>31102113</v>
      </c>
      <c r="B4325" s="58" t="s">
        <v>17804</v>
      </c>
    </row>
    <row r="4326" spans="1:2" x14ac:dyDescent="0.25">
      <c r="A4326" s="57">
        <v>31102114</v>
      </c>
      <c r="B4326" s="58" t="s">
        <v>12151</v>
      </c>
    </row>
    <row r="4327" spans="1:2" x14ac:dyDescent="0.25">
      <c r="A4327" s="57">
        <v>31102115</v>
      </c>
      <c r="B4327" s="58" t="s">
        <v>9766</v>
      </c>
    </row>
    <row r="4328" spans="1:2" x14ac:dyDescent="0.25">
      <c r="A4328" s="57">
        <v>31102116</v>
      </c>
      <c r="B4328" s="58" t="s">
        <v>15337</v>
      </c>
    </row>
    <row r="4329" spans="1:2" x14ac:dyDescent="0.25">
      <c r="A4329" s="57">
        <v>31102201</v>
      </c>
      <c r="B4329" s="58" t="s">
        <v>12185</v>
      </c>
    </row>
    <row r="4330" spans="1:2" x14ac:dyDescent="0.25">
      <c r="A4330" s="57">
        <v>31102202</v>
      </c>
      <c r="B4330" s="58" t="s">
        <v>12109</v>
      </c>
    </row>
    <row r="4331" spans="1:2" x14ac:dyDescent="0.25">
      <c r="A4331" s="57">
        <v>31102203</v>
      </c>
      <c r="B4331" s="58" t="s">
        <v>6115</v>
      </c>
    </row>
    <row r="4332" spans="1:2" x14ac:dyDescent="0.25">
      <c r="A4332" s="57">
        <v>31102204</v>
      </c>
      <c r="B4332" s="58" t="s">
        <v>18570</v>
      </c>
    </row>
    <row r="4333" spans="1:2" x14ac:dyDescent="0.25">
      <c r="A4333" s="57">
        <v>31102205</v>
      </c>
      <c r="B4333" s="58" t="s">
        <v>16724</v>
      </c>
    </row>
    <row r="4334" spans="1:2" x14ac:dyDescent="0.25">
      <c r="A4334" s="57">
        <v>31102206</v>
      </c>
      <c r="B4334" s="58" t="s">
        <v>1937</v>
      </c>
    </row>
    <row r="4335" spans="1:2" x14ac:dyDescent="0.25">
      <c r="A4335" s="57">
        <v>31102207</v>
      </c>
      <c r="B4335" s="58" t="s">
        <v>6128</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6569</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5795</v>
      </c>
    </row>
    <row r="4347" spans="1:2" x14ac:dyDescent="0.25">
      <c r="A4347" s="57">
        <v>31102303</v>
      </c>
      <c r="B4347" s="58" t="s">
        <v>15514</v>
      </c>
    </row>
    <row r="4348" spans="1:2" x14ac:dyDescent="0.25">
      <c r="A4348" s="57">
        <v>31102304</v>
      </c>
      <c r="B4348" s="58" t="s">
        <v>14880</v>
      </c>
    </row>
    <row r="4349" spans="1:2" x14ac:dyDescent="0.25">
      <c r="A4349" s="57">
        <v>31102305</v>
      </c>
      <c r="B4349" s="58" t="s">
        <v>7828</v>
      </c>
    </row>
    <row r="4350" spans="1:2" x14ac:dyDescent="0.25">
      <c r="A4350" s="57">
        <v>31102306</v>
      </c>
      <c r="B4350" s="58" t="s">
        <v>1466</v>
      </c>
    </row>
    <row r="4351" spans="1:2" x14ac:dyDescent="0.25">
      <c r="A4351" s="57">
        <v>31102307</v>
      </c>
      <c r="B4351" s="58" t="s">
        <v>4884</v>
      </c>
    </row>
    <row r="4352" spans="1:2" x14ac:dyDescent="0.25">
      <c r="A4352" s="57">
        <v>31102308</v>
      </c>
      <c r="B4352" s="58" t="s">
        <v>7912</v>
      </c>
    </row>
    <row r="4353" spans="1:2" x14ac:dyDescent="0.25">
      <c r="A4353" s="57">
        <v>31102309</v>
      </c>
      <c r="B4353" s="58" t="s">
        <v>9698</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14206</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16944</v>
      </c>
    </row>
    <row r="4362" spans="1:2" x14ac:dyDescent="0.25">
      <c r="A4362" s="57">
        <v>31102402</v>
      </c>
      <c r="B4362" s="58" t="s">
        <v>5814</v>
      </c>
    </row>
    <row r="4363" spans="1:2" x14ac:dyDescent="0.25">
      <c r="A4363" s="57">
        <v>31102403</v>
      </c>
      <c r="B4363" s="58" t="s">
        <v>2959</v>
      </c>
    </row>
    <row r="4364" spans="1:2" x14ac:dyDescent="0.25">
      <c r="A4364" s="57">
        <v>31102404</v>
      </c>
      <c r="B4364" s="58" t="s">
        <v>8728</v>
      </c>
    </row>
    <row r="4365" spans="1:2" x14ac:dyDescent="0.25">
      <c r="A4365" s="57">
        <v>31102405</v>
      </c>
      <c r="B4365" s="58" t="s">
        <v>17037</v>
      </c>
    </row>
    <row r="4366" spans="1:2" x14ac:dyDescent="0.25">
      <c r="A4366" s="57">
        <v>31102406</v>
      </c>
      <c r="B4366" s="58" t="s">
        <v>14085</v>
      </c>
    </row>
    <row r="4367" spans="1:2" x14ac:dyDescent="0.25">
      <c r="A4367" s="57">
        <v>31102407</v>
      </c>
      <c r="B4367" s="58" t="s">
        <v>8318</v>
      </c>
    </row>
    <row r="4368" spans="1:2" x14ac:dyDescent="0.25">
      <c r="A4368" s="57">
        <v>31102408</v>
      </c>
      <c r="B4368" s="58" t="s">
        <v>17199</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10774</v>
      </c>
    </row>
    <row r="4373" spans="1:2" x14ac:dyDescent="0.25">
      <c r="A4373" s="57">
        <v>31102413</v>
      </c>
      <c r="B4373" s="58" t="s">
        <v>18400</v>
      </c>
    </row>
    <row r="4374" spans="1:2" x14ac:dyDescent="0.25">
      <c r="A4374" s="57">
        <v>31102414</v>
      </c>
      <c r="B4374" s="58" t="s">
        <v>15151</v>
      </c>
    </row>
    <row r="4375" spans="1:2" x14ac:dyDescent="0.25">
      <c r="A4375" s="57">
        <v>31102415</v>
      </c>
      <c r="B4375" s="58" t="s">
        <v>9134</v>
      </c>
    </row>
    <row r="4376" spans="1:2" x14ac:dyDescent="0.25">
      <c r="A4376" s="57">
        <v>31102416</v>
      </c>
      <c r="B4376" s="58" t="s">
        <v>10674</v>
      </c>
    </row>
    <row r="4377" spans="1:2" x14ac:dyDescent="0.25">
      <c r="A4377" s="57">
        <v>31111501</v>
      </c>
      <c r="B4377" s="58" t="s">
        <v>12674</v>
      </c>
    </row>
    <row r="4378" spans="1:2" x14ac:dyDescent="0.25">
      <c r="A4378" s="57">
        <v>31111502</v>
      </c>
      <c r="B4378" s="58" t="s">
        <v>13119</v>
      </c>
    </row>
    <row r="4379" spans="1:2" x14ac:dyDescent="0.25">
      <c r="A4379" s="57">
        <v>31111503</v>
      </c>
      <c r="B4379" s="58" t="s">
        <v>17926</v>
      </c>
    </row>
    <row r="4380" spans="1:2" x14ac:dyDescent="0.25">
      <c r="A4380" s="57">
        <v>31111504</v>
      </c>
      <c r="B4380" s="58" t="s">
        <v>16681</v>
      </c>
    </row>
    <row r="4381" spans="1:2" x14ac:dyDescent="0.25">
      <c r="A4381" s="57">
        <v>31111505</v>
      </c>
      <c r="B4381" s="58" t="s">
        <v>11996</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4963</v>
      </c>
    </row>
    <row r="4387" spans="1:2" x14ac:dyDescent="0.25">
      <c r="A4387" s="57">
        <v>31111511</v>
      </c>
      <c r="B4387" s="58" t="s">
        <v>7255</v>
      </c>
    </row>
    <row r="4388" spans="1:2" x14ac:dyDescent="0.25">
      <c r="A4388" s="57">
        <v>31111512</v>
      </c>
      <c r="B4388" s="58" t="s">
        <v>7475</v>
      </c>
    </row>
    <row r="4389" spans="1:2" x14ac:dyDescent="0.25">
      <c r="A4389" s="57">
        <v>31111513</v>
      </c>
      <c r="B4389" s="58" t="s">
        <v>5767</v>
      </c>
    </row>
    <row r="4390" spans="1:2" x14ac:dyDescent="0.25">
      <c r="A4390" s="57">
        <v>31111514</v>
      </c>
      <c r="B4390" s="58" t="s">
        <v>13817</v>
      </c>
    </row>
    <row r="4391" spans="1:2" x14ac:dyDescent="0.25">
      <c r="A4391" s="57">
        <v>31111515</v>
      </c>
      <c r="B4391" s="58" t="s">
        <v>14259</v>
      </c>
    </row>
    <row r="4392" spans="1:2" x14ac:dyDescent="0.25">
      <c r="A4392" s="57">
        <v>31111516</v>
      </c>
      <c r="B4392" s="58" t="s">
        <v>17430</v>
      </c>
    </row>
    <row r="4393" spans="1:2" x14ac:dyDescent="0.25">
      <c r="A4393" s="57">
        <v>31111517</v>
      </c>
      <c r="B4393" s="58" t="s">
        <v>7876</v>
      </c>
    </row>
    <row r="4394" spans="1:2" x14ac:dyDescent="0.25">
      <c r="A4394" s="57">
        <v>31111601</v>
      </c>
      <c r="B4394" s="58" t="s">
        <v>15961</v>
      </c>
    </row>
    <row r="4395" spans="1:2" x14ac:dyDescent="0.25">
      <c r="A4395" s="57">
        <v>31111602</v>
      </c>
      <c r="B4395" s="58" t="s">
        <v>6261</v>
      </c>
    </row>
    <row r="4396" spans="1:2" x14ac:dyDescent="0.25">
      <c r="A4396" s="57">
        <v>31111603</v>
      </c>
      <c r="B4396" s="58" t="s">
        <v>12884</v>
      </c>
    </row>
    <row r="4397" spans="1:2" x14ac:dyDescent="0.25">
      <c r="A4397" s="57">
        <v>31111604</v>
      </c>
      <c r="B4397" s="58" t="s">
        <v>3544</v>
      </c>
    </row>
    <row r="4398" spans="1:2" x14ac:dyDescent="0.25">
      <c r="A4398" s="57">
        <v>31111605</v>
      </c>
      <c r="B4398" s="58" t="s">
        <v>10651</v>
      </c>
    </row>
    <row r="4399" spans="1:2" x14ac:dyDescent="0.25">
      <c r="A4399" s="57">
        <v>31111606</v>
      </c>
      <c r="B4399" s="58" t="s">
        <v>17681</v>
      </c>
    </row>
    <row r="4400" spans="1:2" x14ac:dyDescent="0.25">
      <c r="A4400" s="57">
        <v>31111607</v>
      </c>
      <c r="B4400" s="58" t="s">
        <v>10581</v>
      </c>
    </row>
    <row r="4401" spans="1:2" x14ac:dyDescent="0.25">
      <c r="A4401" s="57">
        <v>31111608</v>
      </c>
      <c r="B4401" s="58" t="s">
        <v>18272</v>
      </c>
    </row>
    <row r="4402" spans="1:2" x14ac:dyDescent="0.25">
      <c r="A4402" s="57">
        <v>31111609</v>
      </c>
      <c r="B4402" s="58" t="s">
        <v>16546</v>
      </c>
    </row>
    <row r="4403" spans="1:2" x14ac:dyDescent="0.25">
      <c r="A4403" s="57">
        <v>31111610</v>
      </c>
      <c r="B4403" s="58" t="s">
        <v>2497</v>
      </c>
    </row>
    <row r="4404" spans="1:2" x14ac:dyDescent="0.25">
      <c r="A4404" s="57">
        <v>31111611</v>
      </c>
      <c r="B4404" s="58" t="s">
        <v>13074</v>
      </c>
    </row>
    <row r="4405" spans="1:2" x14ac:dyDescent="0.25">
      <c r="A4405" s="57">
        <v>31111612</v>
      </c>
      <c r="B4405" s="58" t="s">
        <v>11426</v>
      </c>
    </row>
    <row r="4406" spans="1:2" x14ac:dyDescent="0.25">
      <c r="A4406" s="57">
        <v>31111613</v>
      </c>
      <c r="B4406" s="58" t="s">
        <v>10301</v>
      </c>
    </row>
    <row r="4407" spans="1:2" x14ac:dyDescent="0.25">
      <c r="A4407" s="57">
        <v>31111614</v>
      </c>
      <c r="B4407" s="58" t="s">
        <v>5214</v>
      </c>
    </row>
    <row r="4408" spans="1:2" x14ac:dyDescent="0.25">
      <c r="A4408" s="57">
        <v>31111615</v>
      </c>
      <c r="B4408" s="58" t="s">
        <v>6756</v>
      </c>
    </row>
    <row r="4409" spans="1:2" x14ac:dyDescent="0.25">
      <c r="A4409" s="57">
        <v>31111616</v>
      </c>
      <c r="B4409" s="58" t="s">
        <v>3002</v>
      </c>
    </row>
    <row r="4410" spans="1:2" x14ac:dyDescent="0.25">
      <c r="A4410" s="57">
        <v>31111617</v>
      </c>
      <c r="B4410" s="58" t="s">
        <v>13231</v>
      </c>
    </row>
    <row r="4411" spans="1:2" x14ac:dyDescent="0.25">
      <c r="A4411" s="57">
        <v>31111701</v>
      </c>
      <c r="B4411" s="58" t="s">
        <v>15024</v>
      </c>
    </row>
    <row r="4412" spans="1:2" x14ac:dyDescent="0.25">
      <c r="A4412" s="57">
        <v>31111702</v>
      </c>
      <c r="B4412" s="58" t="s">
        <v>4803</v>
      </c>
    </row>
    <row r="4413" spans="1:2" x14ac:dyDescent="0.25">
      <c r="A4413" s="57">
        <v>31111703</v>
      </c>
      <c r="B4413" s="58" t="s">
        <v>11014</v>
      </c>
    </row>
    <row r="4414" spans="1:2" x14ac:dyDescent="0.25">
      <c r="A4414" s="57">
        <v>31111704</v>
      </c>
      <c r="B4414" s="58" t="s">
        <v>1354</v>
      </c>
    </row>
    <row r="4415" spans="1:2" x14ac:dyDescent="0.25">
      <c r="A4415" s="57">
        <v>31111705</v>
      </c>
      <c r="B4415" s="58" t="s">
        <v>13555</v>
      </c>
    </row>
    <row r="4416" spans="1:2" x14ac:dyDescent="0.25">
      <c r="A4416" s="57">
        <v>31111706</v>
      </c>
      <c r="B4416" s="58" t="s">
        <v>12321</v>
      </c>
    </row>
    <row r="4417" spans="1:2" x14ac:dyDescent="0.25">
      <c r="A4417" s="57">
        <v>31111707</v>
      </c>
      <c r="B4417" s="58" t="s">
        <v>15048</v>
      </c>
    </row>
    <row r="4418" spans="1:2" x14ac:dyDescent="0.25">
      <c r="A4418" s="57">
        <v>31111708</v>
      </c>
      <c r="B4418" s="58" t="s">
        <v>4238</v>
      </c>
    </row>
    <row r="4419" spans="1:2" x14ac:dyDescent="0.25">
      <c r="A4419" s="57">
        <v>31111709</v>
      </c>
      <c r="B4419" s="58" t="s">
        <v>4872</v>
      </c>
    </row>
    <row r="4420" spans="1:2" x14ac:dyDescent="0.25">
      <c r="A4420" s="57">
        <v>31111710</v>
      </c>
      <c r="B4420" s="58" t="s">
        <v>15454</v>
      </c>
    </row>
    <row r="4421" spans="1:2" x14ac:dyDescent="0.25">
      <c r="A4421" s="57">
        <v>31111711</v>
      </c>
      <c r="B4421" s="58" t="s">
        <v>14167</v>
      </c>
    </row>
    <row r="4422" spans="1:2" x14ac:dyDescent="0.25">
      <c r="A4422" s="57">
        <v>31111712</v>
      </c>
      <c r="B4422" s="58" t="s">
        <v>6821</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5595</v>
      </c>
    </row>
    <row r="4427" spans="1:2" x14ac:dyDescent="0.25">
      <c r="A4427" s="57">
        <v>31111717</v>
      </c>
      <c r="B4427" s="58" t="s">
        <v>17270</v>
      </c>
    </row>
    <row r="4428" spans="1:2" x14ac:dyDescent="0.25">
      <c r="A4428" s="57">
        <v>31121001</v>
      </c>
      <c r="B4428" s="58" t="s">
        <v>6811</v>
      </c>
    </row>
    <row r="4429" spans="1:2" x14ac:dyDescent="0.25">
      <c r="A4429" s="57">
        <v>31121002</v>
      </c>
      <c r="B4429" s="58" t="s">
        <v>5625</v>
      </c>
    </row>
    <row r="4430" spans="1:2" x14ac:dyDescent="0.25">
      <c r="A4430" s="57">
        <v>31121003</v>
      </c>
      <c r="B4430" s="58" t="s">
        <v>9227</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16697</v>
      </c>
    </row>
    <row r="4437" spans="1:2" x14ac:dyDescent="0.25">
      <c r="A4437" s="57">
        <v>31121010</v>
      </c>
      <c r="B4437" s="58" t="s">
        <v>7988</v>
      </c>
    </row>
    <row r="4438" spans="1:2" x14ac:dyDescent="0.25">
      <c r="A4438" s="57">
        <v>31121011</v>
      </c>
      <c r="B4438" s="58" t="s">
        <v>13787</v>
      </c>
    </row>
    <row r="4439" spans="1:2" x14ac:dyDescent="0.25">
      <c r="A4439" s="57">
        <v>31121012</v>
      </c>
      <c r="B4439" s="58" t="s">
        <v>15505</v>
      </c>
    </row>
    <row r="4440" spans="1:2" x14ac:dyDescent="0.25">
      <c r="A4440" s="57">
        <v>31121013</v>
      </c>
      <c r="B4440" s="58" t="s">
        <v>7663</v>
      </c>
    </row>
    <row r="4441" spans="1:2" x14ac:dyDescent="0.25">
      <c r="A4441" s="57">
        <v>31121014</v>
      </c>
      <c r="B4441" s="58" t="s">
        <v>12524</v>
      </c>
    </row>
    <row r="4442" spans="1:2" x14ac:dyDescent="0.25">
      <c r="A4442" s="57">
        <v>31121015</v>
      </c>
      <c r="B4442" s="58" t="s">
        <v>13677</v>
      </c>
    </row>
    <row r="4443" spans="1:2" x14ac:dyDescent="0.25">
      <c r="A4443" s="57">
        <v>31121016</v>
      </c>
      <c r="B4443" s="58" t="s">
        <v>13485</v>
      </c>
    </row>
    <row r="4444" spans="1:2" x14ac:dyDescent="0.25">
      <c r="A4444" s="57">
        <v>31121017</v>
      </c>
      <c r="B4444" s="58" t="s">
        <v>17573</v>
      </c>
    </row>
    <row r="4445" spans="1:2" x14ac:dyDescent="0.25">
      <c r="A4445" s="57">
        <v>31121018</v>
      </c>
      <c r="B4445" s="58" t="s">
        <v>16848</v>
      </c>
    </row>
    <row r="4446" spans="1:2" x14ac:dyDescent="0.25">
      <c r="A4446" s="57">
        <v>31121019</v>
      </c>
      <c r="B4446" s="58" t="s">
        <v>12349</v>
      </c>
    </row>
    <row r="4447" spans="1:2" x14ac:dyDescent="0.25">
      <c r="A4447" s="57">
        <v>31121101</v>
      </c>
      <c r="B4447" s="58" t="s">
        <v>17588</v>
      </c>
    </row>
    <row r="4448" spans="1:2" x14ac:dyDescent="0.25">
      <c r="A4448" s="57">
        <v>31121102</v>
      </c>
      <c r="B4448" s="58" t="s">
        <v>9373</v>
      </c>
    </row>
    <row r="4449" spans="1:2" x14ac:dyDescent="0.25">
      <c r="A4449" s="57">
        <v>31121103</v>
      </c>
      <c r="B4449" s="58" t="s">
        <v>17164</v>
      </c>
    </row>
    <row r="4450" spans="1:2" x14ac:dyDescent="0.25">
      <c r="A4450" s="57">
        <v>31121104</v>
      </c>
      <c r="B4450" s="58" t="s">
        <v>9875</v>
      </c>
    </row>
    <row r="4451" spans="1:2" x14ac:dyDescent="0.25">
      <c r="A4451" s="57">
        <v>31121105</v>
      </c>
      <c r="B4451" s="58" t="s">
        <v>7116</v>
      </c>
    </row>
    <row r="4452" spans="1:2" x14ac:dyDescent="0.25">
      <c r="A4452" s="57">
        <v>31121106</v>
      </c>
      <c r="B4452" s="58" t="s">
        <v>8060</v>
      </c>
    </row>
    <row r="4453" spans="1:2" x14ac:dyDescent="0.25">
      <c r="A4453" s="57">
        <v>31121107</v>
      </c>
      <c r="B4453" s="58" t="s">
        <v>11322</v>
      </c>
    </row>
    <row r="4454" spans="1:2" x14ac:dyDescent="0.25">
      <c r="A4454" s="57">
        <v>31121108</v>
      </c>
      <c r="B4454" s="58" t="s">
        <v>12875</v>
      </c>
    </row>
    <row r="4455" spans="1:2" x14ac:dyDescent="0.25">
      <c r="A4455" s="57">
        <v>31121109</v>
      </c>
      <c r="B4455" s="58" t="s">
        <v>2083</v>
      </c>
    </row>
    <row r="4456" spans="1:2" x14ac:dyDescent="0.25">
      <c r="A4456" s="57">
        <v>31121110</v>
      </c>
      <c r="B4456" s="58" t="s">
        <v>13296</v>
      </c>
    </row>
    <row r="4457" spans="1:2" x14ac:dyDescent="0.25">
      <c r="A4457" s="57">
        <v>31121111</v>
      </c>
      <c r="B4457" s="58" t="s">
        <v>7848</v>
      </c>
    </row>
    <row r="4458" spans="1:2" x14ac:dyDescent="0.25">
      <c r="A4458" s="57">
        <v>31121112</v>
      </c>
      <c r="B4458" s="58" t="s">
        <v>14565</v>
      </c>
    </row>
    <row r="4459" spans="1:2" x14ac:dyDescent="0.25">
      <c r="A4459" s="57">
        <v>31121113</v>
      </c>
      <c r="B4459" s="58" t="s">
        <v>17356</v>
      </c>
    </row>
    <row r="4460" spans="1:2" x14ac:dyDescent="0.25">
      <c r="A4460" s="57">
        <v>31121114</v>
      </c>
      <c r="B4460" s="58" t="s">
        <v>15471</v>
      </c>
    </row>
    <row r="4461" spans="1:2" x14ac:dyDescent="0.25">
      <c r="A4461" s="57">
        <v>31121115</v>
      </c>
      <c r="B4461" s="58" t="s">
        <v>8483</v>
      </c>
    </row>
    <row r="4462" spans="1:2" x14ac:dyDescent="0.25">
      <c r="A4462" s="57">
        <v>31121116</v>
      </c>
      <c r="B4462" s="58" t="s">
        <v>10908</v>
      </c>
    </row>
    <row r="4463" spans="1:2" x14ac:dyDescent="0.25">
      <c r="A4463" s="57">
        <v>31121117</v>
      </c>
      <c r="B4463" s="58" t="s">
        <v>4901</v>
      </c>
    </row>
    <row r="4464" spans="1:2" x14ac:dyDescent="0.25">
      <c r="A4464" s="57">
        <v>31121118</v>
      </c>
      <c r="B4464" s="58" t="s">
        <v>10739</v>
      </c>
    </row>
    <row r="4465" spans="1:2" x14ac:dyDescent="0.25">
      <c r="A4465" s="57">
        <v>31121119</v>
      </c>
      <c r="B4465" s="58" t="s">
        <v>17226</v>
      </c>
    </row>
    <row r="4466" spans="1:2" x14ac:dyDescent="0.25">
      <c r="A4466" s="57">
        <v>31121201</v>
      </c>
      <c r="B4466" s="58" t="s">
        <v>13900</v>
      </c>
    </row>
    <row r="4467" spans="1:2" x14ac:dyDescent="0.25">
      <c r="A4467" s="57">
        <v>31121202</v>
      </c>
      <c r="B4467" s="58" t="s">
        <v>12146</v>
      </c>
    </row>
    <row r="4468" spans="1:2" x14ac:dyDescent="0.25">
      <c r="A4468" s="57">
        <v>31121203</v>
      </c>
      <c r="B4468" s="58" t="s">
        <v>17091</v>
      </c>
    </row>
    <row r="4469" spans="1:2" x14ac:dyDescent="0.25">
      <c r="A4469" s="57">
        <v>31121204</v>
      </c>
      <c r="B4469" s="58" t="s">
        <v>16868</v>
      </c>
    </row>
    <row r="4470" spans="1:2" x14ac:dyDescent="0.25">
      <c r="A4470" s="57">
        <v>31121205</v>
      </c>
      <c r="B4470" s="58" t="s">
        <v>17776</v>
      </c>
    </row>
    <row r="4471" spans="1:2" x14ac:dyDescent="0.25">
      <c r="A4471" s="57">
        <v>31121206</v>
      </c>
      <c r="B4471" s="58" t="s">
        <v>18757</v>
      </c>
    </row>
    <row r="4472" spans="1:2" x14ac:dyDescent="0.25">
      <c r="A4472" s="57">
        <v>31121207</v>
      </c>
      <c r="B4472" s="58" t="s">
        <v>7509</v>
      </c>
    </row>
    <row r="4473" spans="1:2" x14ac:dyDescent="0.25">
      <c r="A4473" s="57">
        <v>31121208</v>
      </c>
      <c r="B4473" s="58" t="s">
        <v>2239</v>
      </c>
    </row>
    <row r="4474" spans="1:2" x14ac:dyDescent="0.25">
      <c r="A4474" s="57">
        <v>31121209</v>
      </c>
      <c r="B4474" s="58" t="s">
        <v>14712</v>
      </c>
    </row>
    <row r="4475" spans="1:2" x14ac:dyDescent="0.25">
      <c r="A4475" s="57">
        <v>31121210</v>
      </c>
      <c r="B4475" s="58" t="s">
        <v>7439</v>
      </c>
    </row>
    <row r="4476" spans="1:2" x14ac:dyDescent="0.25">
      <c r="A4476" s="57">
        <v>31121211</v>
      </c>
      <c r="B4476" s="58" t="s">
        <v>5281</v>
      </c>
    </row>
    <row r="4477" spans="1:2" x14ac:dyDescent="0.25">
      <c r="A4477" s="57">
        <v>31121212</v>
      </c>
      <c r="B4477" s="58" t="s">
        <v>1428</v>
      </c>
    </row>
    <row r="4478" spans="1:2" x14ac:dyDescent="0.25">
      <c r="A4478" s="57">
        <v>31121213</v>
      </c>
      <c r="B4478" s="58" t="s">
        <v>11535</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5704</v>
      </c>
    </row>
    <row r="4486" spans="1:2" x14ac:dyDescent="0.25">
      <c r="A4486" s="57">
        <v>31121302</v>
      </c>
      <c r="B4486" s="58" t="s">
        <v>7026</v>
      </c>
    </row>
    <row r="4487" spans="1:2" x14ac:dyDescent="0.25">
      <c r="A4487" s="57">
        <v>31121303</v>
      </c>
      <c r="B4487" s="58" t="s">
        <v>5467</v>
      </c>
    </row>
    <row r="4488" spans="1:2" x14ac:dyDescent="0.25">
      <c r="A4488" s="57">
        <v>31121304</v>
      </c>
      <c r="B4488" s="58" t="s">
        <v>4777</v>
      </c>
    </row>
    <row r="4489" spans="1:2" x14ac:dyDescent="0.25">
      <c r="A4489" s="57">
        <v>31121305</v>
      </c>
      <c r="B4489" s="58" t="s">
        <v>18455</v>
      </c>
    </row>
    <row r="4490" spans="1:2" x14ac:dyDescent="0.25">
      <c r="A4490" s="57">
        <v>31121306</v>
      </c>
      <c r="B4490" s="58" t="s">
        <v>11407</v>
      </c>
    </row>
    <row r="4491" spans="1:2" x14ac:dyDescent="0.25">
      <c r="A4491" s="57">
        <v>31121307</v>
      </c>
      <c r="B4491" s="58" t="s">
        <v>8951</v>
      </c>
    </row>
    <row r="4492" spans="1:2" x14ac:dyDescent="0.25">
      <c r="A4492" s="57">
        <v>31121308</v>
      </c>
      <c r="B4492" s="58" t="s">
        <v>9416</v>
      </c>
    </row>
    <row r="4493" spans="1:2" x14ac:dyDescent="0.25">
      <c r="A4493" s="57">
        <v>31121309</v>
      </c>
      <c r="B4493" s="58" t="s">
        <v>14489</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13125</v>
      </c>
    </row>
    <row r="4498" spans="1:2" x14ac:dyDescent="0.25">
      <c r="A4498" s="57">
        <v>31121314</v>
      </c>
      <c r="B4498" s="58" t="s">
        <v>3344</v>
      </c>
    </row>
    <row r="4499" spans="1:2" x14ac:dyDescent="0.25">
      <c r="A4499" s="57">
        <v>31121315</v>
      </c>
      <c r="B4499" s="58" t="s">
        <v>17100</v>
      </c>
    </row>
    <row r="4500" spans="1:2" x14ac:dyDescent="0.25">
      <c r="A4500" s="57">
        <v>31121316</v>
      </c>
      <c r="B4500" s="58" t="s">
        <v>10683</v>
      </c>
    </row>
    <row r="4501" spans="1:2" x14ac:dyDescent="0.25">
      <c r="A4501" s="57">
        <v>31121317</v>
      </c>
      <c r="B4501" s="58" t="s">
        <v>4828</v>
      </c>
    </row>
    <row r="4502" spans="1:2" x14ac:dyDescent="0.25">
      <c r="A4502" s="57">
        <v>31121318</v>
      </c>
      <c r="B4502" s="58" t="s">
        <v>13143</v>
      </c>
    </row>
    <row r="4503" spans="1:2" x14ac:dyDescent="0.25">
      <c r="A4503" s="57">
        <v>31121319</v>
      </c>
      <c r="B4503" s="58" t="s">
        <v>8027</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17143</v>
      </c>
    </row>
    <row r="4513" spans="1:2" x14ac:dyDescent="0.25">
      <c r="A4513" s="57">
        <v>31121410</v>
      </c>
      <c r="B4513" s="58" t="s">
        <v>9790</v>
      </c>
    </row>
    <row r="4514" spans="1:2" x14ac:dyDescent="0.25">
      <c r="A4514" s="57">
        <v>31121411</v>
      </c>
      <c r="B4514" s="58" t="s">
        <v>3562</v>
      </c>
    </row>
    <row r="4515" spans="1:2" x14ac:dyDescent="0.25">
      <c r="A4515" s="57">
        <v>31121412</v>
      </c>
      <c r="B4515" s="58" t="s">
        <v>275</v>
      </c>
    </row>
    <row r="4516" spans="1:2" x14ac:dyDescent="0.25">
      <c r="A4516" s="57">
        <v>31121413</v>
      </c>
      <c r="B4516" s="58" t="s">
        <v>9013</v>
      </c>
    </row>
    <row r="4517" spans="1:2" x14ac:dyDescent="0.25">
      <c r="A4517" s="57">
        <v>31121414</v>
      </c>
      <c r="B4517" s="58" t="s">
        <v>10576</v>
      </c>
    </row>
    <row r="4518" spans="1:2" x14ac:dyDescent="0.25">
      <c r="A4518" s="57">
        <v>31121415</v>
      </c>
      <c r="B4518" s="58" t="s">
        <v>16647</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18714</v>
      </c>
    </row>
    <row r="4523" spans="1:2" x14ac:dyDescent="0.25">
      <c r="A4523" s="57">
        <v>31121501</v>
      </c>
      <c r="B4523" s="58" t="s">
        <v>1621</v>
      </c>
    </row>
    <row r="4524" spans="1:2" x14ac:dyDescent="0.25">
      <c r="A4524" s="57">
        <v>31121502</v>
      </c>
      <c r="B4524" s="58" t="s">
        <v>15346</v>
      </c>
    </row>
    <row r="4525" spans="1:2" x14ac:dyDescent="0.25">
      <c r="A4525" s="57">
        <v>31121503</v>
      </c>
      <c r="B4525" s="58" t="s">
        <v>16709</v>
      </c>
    </row>
    <row r="4526" spans="1:2" x14ac:dyDescent="0.25">
      <c r="A4526" s="57">
        <v>31121504</v>
      </c>
      <c r="B4526" s="58" t="s">
        <v>768</v>
      </c>
    </row>
    <row r="4527" spans="1:2" x14ac:dyDescent="0.25">
      <c r="A4527" s="57">
        <v>31121505</v>
      </c>
      <c r="B4527" s="58" t="s">
        <v>5836</v>
      </c>
    </row>
    <row r="4528" spans="1:2" x14ac:dyDescent="0.25">
      <c r="A4528" s="57">
        <v>31121506</v>
      </c>
      <c r="B4528" s="58" t="s">
        <v>14607</v>
      </c>
    </row>
    <row r="4529" spans="1:2" x14ac:dyDescent="0.25">
      <c r="A4529" s="57">
        <v>31121507</v>
      </c>
      <c r="B4529" s="58" t="s">
        <v>17922</v>
      </c>
    </row>
    <row r="4530" spans="1:2" x14ac:dyDescent="0.25">
      <c r="A4530" s="57">
        <v>31121508</v>
      </c>
      <c r="B4530" s="58" t="s">
        <v>5154</v>
      </c>
    </row>
    <row r="4531" spans="1:2" x14ac:dyDescent="0.25">
      <c r="A4531" s="57">
        <v>31121509</v>
      </c>
      <c r="B4531" s="58" t="s">
        <v>17001</v>
      </c>
    </row>
    <row r="4532" spans="1:2" x14ac:dyDescent="0.25">
      <c r="A4532" s="57">
        <v>31121510</v>
      </c>
      <c r="B4532" s="58" t="s">
        <v>9320</v>
      </c>
    </row>
    <row r="4533" spans="1:2" x14ac:dyDescent="0.25">
      <c r="A4533" s="57">
        <v>31121511</v>
      </c>
      <c r="B4533" s="58" t="s">
        <v>11489</v>
      </c>
    </row>
    <row r="4534" spans="1:2" x14ac:dyDescent="0.25">
      <c r="A4534" s="57">
        <v>31121512</v>
      </c>
      <c r="B4534" s="58" t="s">
        <v>13563</v>
      </c>
    </row>
    <row r="4535" spans="1:2" x14ac:dyDescent="0.25">
      <c r="A4535" s="57">
        <v>31121513</v>
      </c>
      <c r="B4535" s="58" t="s">
        <v>4427</v>
      </c>
    </row>
    <row r="4536" spans="1:2" x14ac:dyDescent="0.25">
      <c r="A4536" s="57">
        <v>31121514</v>
      </c>
      <c r="B4536" s="58" t="s">
        <v>17237</v>
      </c>
    </row>
    <row r="4537" spans="1:2" x14ac:dyDescent="0.25">
      <c r="A4537" s="57">
        <v>31121515</v>
      </c>
      <c r="B4537" s="58" t="s">
        <v>14194</v>
      </c>
    </row>
    <row r="4538" spans="1:2" x14ac:dyDescent="0.25">
      <c r="A4538" s="57">
        <v>31121516</v>
      </c>
      <c r="B4538" s="58" t="s">
        <v>10825</v>
      </c>
    </row>
    <row r="4539" spans="1:2" x14ac:dyDescent="0.25">
      <c r="A4539" s="57">
        <v>31121517</v>
      </c>
      <c r="B4539" s="58" t="s">
        <v>16266</v>
      </c>
    </row>
    <row r="4540" spans="1:2" x14ac:dyDescent="0.25">
      <c r="A4540" s="57">
        <v>31121518</v>
      </c>
      <c r="B4540" s="58" t="s">
        <v>16256</v>
      </c>
    </row>
    <row r="4541" spans="1:2" x14ac:dyDescent="0.25">
      <c r="A4541" s="57">
        <v>31121519</v>
      </c>
      <c r="B4541" s="58" t="s">
        <v>9150</v>
      </c>
    </row>
    <row r="4542" spans="1:2" x14ac:dyDescent="0.25">
      <c r="A4542" s="57">
        <v>31121601</v>
      </c>
      <c r="B4542" s="58" t="s">
        <v>10724</v>
      </c>
    </row>
    <row r="4543" spans="1:2" x14ac:dyDescent="0.25">
      <c r="A4543" s="57">
        <v>31121602</v>
      </c>
      <c r="B4543" s="58" t="s">
        <v>855</v>
      </c>
    </row>
    <row r="4544" spans="1:2" x14ac:dyDescent="0.25">
      <c r="A4544" s="57">
        <v>31121603</v>
      </c>
      <c r="B4544" s="58" t="s">
        <v>1782</v>
      </c>
    </row>
    <row r="4545" spans="1:2" x14ac:dyDescent="0.25">
      <c r="A4545" s="57">
        <v>31121604</v>
      </c>
      <c r="B4545" s="58" t="s">
        <v>14205</v>
      </c>
    </row>
    <row r="4546" spans="1:2" x14ac:dyDescent="0.25">
      <c r="A4546" s="57">
        <v>31121605</v>
      </c>
      <c r="B4546" s="58" t="s">
        <v>13100</v>
      </c>
    </row>
    <row r="4547" spans="1:2" x14ac:dyDescent="0.25">
      <c r="A4547" s="57">
        <v>31121606</v>
      </c>
      <c r="B4547" s="58" t="s">
        <v>2030</v>
      </c>
    </row>
    <row r="4548" spans="1:2" x14ac:dyDescent="0.25">
      <c r="A4548" s="57">
        <v>31121607</v>
      </c>
      <c r="B4548" s="58" t="s">
        <v>6082</v>
      </c>
    </row>
    <row r="4549" spans="1:2" x14ac:dyDescent="0.25">
      <c r="A4549" s="57">
        <v>31121608</v>
      </c>
      <c r="B4549" s="58" t="s">
        <v>9686</v>
      </c>
    </row>
    <row r="4550" spans="1:2" x14ac:dyDescent="0.25">
      <c r="A4550" s="57">
        <v>31121609</v>
      </c>
      <c r="B4550" s="58" t="s">
        <v>3799</v>
      </c>
    </row>
    <row r="4551" spans="1:2" x14ac:dyDescent="0.25">
      <c r="A4551" s="57">
        <v>31121610</v>
      </c>
      <c r="B4551" s="58" t="s">
        <v>14954</v>
      </c>
    </row>
    <row r="4552" spans="1:2" x14ac:dyDescent="0.25">
      <c r="A4552" s="57">
        <v>31121611</v>
      </c>
      <c r="B4552" s="58" t="s">
        <v>13072</v>
      </c>
    </row>
    <row r="4553" spans="1:2" x14ac:dyDescent="0.25">
      <c r="A4553" s="57">
        <v>31121612</v>
      </c>
      <c r="B4553" s="58" t="s">
        <v>9929</v>
      </c>
    </row>
    <row r="4554" spans="1:2" x14ac:dyDescent="0.25">
      <c r="A4554" s="57">
        <v>31121613</v>
      </c>
      <c r="B4554" s="58" t="s">
        <v>9912</v>
      </c>
    </row>
    <row r="4555" spans="1:2" x14ac:dyDescent="0.25">
      <c r="A4555" s="57">
        <v>31121614</v>
      </c>
      <c r="B4555" s="58" t="s">
        <v>743</v>
      </c>
    </row>
    <row r="4556" spans="1:2" x14ac:dyDescent="0.25">
      <c r="A4556" s="57">
        <v>31121615</v>
      </c>
      <c r="B4556" s="58" t="s">
        <v>10657</v>
      </c>
    </row>
    <row r="4557" spans="1:2" x14ac:dyDescent="0.25">
      <c r="A4557" s="57">
        <v>31121701</v>
      </c>
      <c r="B4557" s="58" t="s">
        <v>16659</v>
      </c>
    </row>
    <row r="4558" spans="1:2" x14ac:dyDescent="0.25">
      <c r="A4558" s="57">
        <v>31121702</v>
      </c>
      <c r="B4558" s="58" t="s">
        <v>5918</v>
      </c>
    </row>
    <row r="4559" spans="1:2" x14ac:dyDescent="0.25">
      <c r="A4559" s="57">
        <v>31121703</v>
      </c>
      <c r="B4559" s="58" t="s">
        <v>13380</v>
      </c>
    </row>
    <row r="4560" spans="1:2" x14ac:dyDescent="0.25">
      <c r="A4560" s="57">
        <v>31121704</v>
      </c>
      <c r="B4560" s="58" t="s">
        <v>14269</v>
      </c>
    </row>
    <row r="4561" spans="1:2" x14ac:dyDescent="0.25">
      <c r="A4561" s="57">
        <v>31121705</v>
      </c>
      <c r="B4561" s="58" t="s">
        <v>13126</v>
      </c>
    </row>
    <row r="4562" spans="1:2" x14ac:dyDescent="0.25">
      <c r="A4562" s="57">
        <v>31121706</v>
      </c>
      <c r="B4562" s="58" t="s">
        <v>14200</v>
      </c>
    </row>
    <row r="4563" spans="1:2" x14ac:dyDescent="0.25">
      <c r="A4563" s="57">
        <v>31121707</v>
      </c>
      <c r="B4563" s="58" t="s">
        <v>16603</v>
      </c>
    </row>
    <row r="4564" spans="1:2" x14ac:dyDescent="0.25">
      <c r="A4564" s="57">
        <v>31121708</v>
      </c>
      <c r="B4564" s="58" t="s">
        <v>16920</v>
      </c>
    </row>
    <row r="4565" spans="1:2" x14ac:dyDescent="0.25">
      <c r="A4565" s="57">
        <v>31121709</v>
      </c>
      <c r="B4565" s="58" t="s">
        <v>16516</v>
      </c>
    </row>
    <row r="4566" spans="1:2" x14ac:dyDescent="0.25">
      <c r="A4566" s="57">
        <v>31121710</v>
      </c>
      <c r="B4566" s="58" t="s">
        <v>216</v>
      </c>
    </row>
    <row r="4567" spans="1:2" x14ac:dyDescent="0.25">
      <c r="A4567" s="57">
        <v>31121711</v>
      </c>
      <c r="B4567" s="58" t="s">
        <v>12922</v>
      </c>
    </row>
    <row r="4568" spans="1:2" x14ac:dyDescent="0.25">
      <c r="A4568" s="57">
        <v>31121712</v>
      </c>
      <c r="B4568" s="58" t="s">
        <v>11419</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9683</v>
      </c>
    </row>
    <row r="4574" spans="1:2" x14ac:dyDescent="0.25">
      <c r="A4574" s="57">
        <v>31121718</v>
      </c>
      <c r="B4574" s="58" t="s">
        <v>5621</v>
      </c>
    </row>
    <row r="4575" spans="1:2" x14ac:dyDescent="0.25">
      <c r="A4575" s="57">
        <v>31121719</v>
      </c>
      <c r="B4575" s="58" t="s">
        <v>3045</v>
      </c>
    </row>
    <row r="4576" spans="1:2" x14ac:dyDescent="0.25">
      <c r="A4576" s="57">
        <v>31121801</v>
      </c>
      <c r="B4576" s="58" t="s">
        <v>4548</v>
      </c>
    </row>
    <row r="4577" spans="1:2" x14ac:dyDescent="0.25">
      <c r="A4577" s="57">
        <v>31121802</v>
      </c>
      <c r="B4577" s="58" t="s">
        <v>9166</v>
      </c>
    </row>
    <row r="4578" spans="1:2" x14ac:dyDescent="0.25">
      <c r="A4578" s="57">
        <v>31121803</v>
      </c>
      <c r="B4578" s="58" t="s">
        <v>10068</v>
      </c>
    </row>
    <row r="4579" spans="1:2" x14ac:dyDescent="0.25">
      <c r="A4579" s="57">
        <v>31121804</v>
      </c>
      <c r="B4579" s="58" t="s">
        <v>12988</v>
      </c>
    </row>
    <row r="4580" spans="1:2" x14ac:dyDescent="0.25">
      <c r="A4580" s="57">
        <v>31121805</v>
      </c>
      <c r="B4580" s="58" t="s">
        <v>10653</v>
      </c>
    </row>
    <row r="4581" spans="1:2" x14ac:dyDescent="0.25">
      <c r="A4581" s="57">
        <v>31121806</v>
      </c>
      <c r="B4581" s="58" t="s">
        <v>6553</v>
      </c>
    </row>
    <row r="4582" spans="1:2" x14ac:dyDescent="0.25">
      <c r="A4582" s="57">
        <v>31121807</v>
      </c>
      <c r="B4582" s="58" t="s">
        <v>2999</v>
      </c>
    </row>
    <row r="4583" spans="1:2" x14ac:dyDescent="0.25">
      <c r="A4583" s="57">
        <v>31121808</v>
      </c>
      <c r="B4583" s="58" t="s">
        <v>5111</v>
      </c>
    </row>
    <row r="4584" spans="1:2" x14ac:dyDescent="0.25">
      <c r="A4584" s="57">
        <v>31121809</v>
      </c>
      <c r="B4584" s="58" t="s">
        <v>9440</v>
      </c>
    </row>
    <row r="4585" spans="1:2" x14ac:dyDescent="0.25">
      <c r="A4585" s="57">
        <v>31121810</v>
      </c>
      <c r="B4585" s="58" t="s">
        <v>16850</v>
      </c>
    </row>
    <row r="4586" spans="1:2" x14ac:dyDescent="0.25">
      <c r="A4586" s="57">
        <v>31121811</v>
      </c>
      <c r="B4586" s="58" t="s">
        <v>14218</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10686</v>
      </c>
    </row>
    <row r="4592" spans="1:2" x14ac:dyDescent="0.25">
      <c r="A4592" s="57">
        <v>31121817</v>
      </c>
      <c r="B4592" s="58" t="s">
        <v>1662</v>
      </c>
    </row>
    <row r="4593" spans="1:2" x14ac:dyDescent="0.25">
      <c r="A4593" s="57">
        <v>31121818</v>
      </c>
      <c r="B4593" s="58" t="s">
        <v>3488</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2944</v>
      </c>
    </row>
    <row r="4599" spans="1:2" x14ac:dyDescent="0.25">
      <c r="A4599" s="57">
        <v>31121905</v>
      </c>
      <c r="B4599" s="58" t="s">
        <v>11254</v>
      </c>
    </row>
    <row r="4600" spans="1:2" x14ac:dyDescent="0.25">
      <c r="A4600" s="57">
        <v>31121906</v>
      </c>
      <c r="B4600" s="58" t="s">
        <v>11149</v>
      </c>
    </row>
    <row r="4601" spans="1:2" x14ac:dyDescent="0.25">
      <c r="A4601" s="57">
        <v>31121907</v>
      </c>
      <c r="B4601" s="58" t="s">
        <v>11029</v>
      </c>
    </row>
    <row r="4602" spans="1:2" x14ac:dyDescent="0.25">
      <c r="A4602" s="57">
        <v>31121908</v>
      </c>
      <c r="B4602" s="58" t="s">
        <v>4862</v>
      </c>
    </row>
    <row r="4603" spans="1:2" x14ac:dyDescent="0.25">
      <c r="A4603" s="57">
        <v>31121909</v>
      </c>
      <c r="B4603" s="58" t="s">
        <v>15782</v>
      </c>
    </row>
    <row r="4604" spans="1:2" x14ac:dyDescent="0.25">
      <c r="A4604" s="57">
        <v>31121910</v>
      </c>
      <c r="B4604" s="58" t="s">
        <v>17886</v>
      </c>
    </row>
    <row r="4605" spans="1:2" x14ac:dyDescent="0.25">
      <c r="A4605" s="57">
        <v>31121911</v>
      </c>
      <c r="B4605" s="58" t="s">
        <v>12923</v>
      </c>
    </row>
    <row r="4606" spans="1:2" x14ac:dyDescent="0.25">
      <c r="A4606" s="57">
        <v>31121912</v>
      </c>
      <c r="B4606" s="58" t="s">
        <v>13284</v>
      </c>
    </row>
    <row r="4607" spans="1:2" x14ac:dyDescent="0.25">
      <c r="A4607" s="57">
        <v>31121913</v>
      </c>
      <c r="B4607" s="58" t="s">
        <v>16559</v>
      </c>
    </row>
    <row r="4608" spans="1:2" x14ac:dyDescent="0.25">
      <c r="A4608" s="57">
        <v>31121914</v>
      </c>
      <c r="B4608" s="58" t="s">
        <v>8675</v>
      </c>
    </row>
    <row r="4609" spans="1:2" x14ac:dyDescent="0.25">
      <c r="A4609" s="57">
        <v>31121915</v>
      </c>
      <c r="B4609" s="58" t="s">
        <v>7442</v>
      </c>
    </row>
    <row r="4610" spans="1:2" x14ac:dyDescent="0.25">
      <c r="A4610" s="57">
        <v>31121916</v>
      </c>
      <c r="B4610" s="58" t="s">
        <v>10028</v>
      </c>
    </row>
    <row r="4611" spans="1:2" x14ac:dyDescent="0.25">
      <c r="A4611" s="57">
        <v>31121917</v>
      </c>
      <c r="B4611" s="58" t="s">
        <v>2580</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6172</v>
      </c>
    </row>
    <row r="4618" spans="1:2" x14ac:dyDescent="0.25">
      <c r="A4618" s="57">
        <v>31131505</v>
      </c>
      <c r="B4618" s="58" t="s">
        <v>14833</v>
      </c>
    </row>
    <row r="4619" spans="1:2" x14ac:dyDescent="0.25">
      <c r="A4619" s="57">
        <v>31131506</v>
      </c>
      <c r="B4619" s="58" t="s">
        <v>14199</v>
      </c>
    </row>
    <row r="4620" spans="1:2" x14ac:dyDescent="0.25">
      <c r="A4620" s="57">
        <v>31131507</v>
      </c>
      <c r="B4620" s="58" t="s">
        <v>12910</v>
      </c>
    </row>
    <row r="4621" spans="1:2" x14ac:dyDescent="0.25">
      <c r="A4621" s="57">
        <v>31131508</v>
      </c>
      <c r="B4621" s="58" t="s">
        <v>2953</v>
      </c>
    </row>
    <row r="4622" spans="1:2" x14ac:dyDescent="0.25">
      <c r="A4622" s="57">
        <v>31131509</v>
      </c>
      <c r="B4622" s="58" t="s">
        <v>6414</v>
      </c>
    </row>
    <row r="4623" spans="1:2" x14ac:dyDescent="0.25">
      <c r="A4623" s="57">
        <v>31131510</v>
      </c>
      <c r="B4623" s="58" t="s">
        <v>11307</v>
      </c>
    </row>
    <row r="4624" spans="1:2" x14ac:dyDescent="0.25">
      <c r="A4624" s="57">
        <v>31131511</v>
      </c>
      <c r="B4624" s="58" t="s">
        <v>7101</v>
      </c>
    </row>
    <row r="4625" spans="1:2" x14ac:dyDescent="0.25">
      <c r="A4625" s="57">
        <v>31131512</v>
      </c>
      <c r="B4625" s="58" t="s">
        <v>2636</v>
      </c>
    </row>
    <row r="4626" spans="1:2" x14ac:dyDescent="0.25">
      <c r="A4626" s="57">
        <v>31131513</v>
      </c>
      <c r="B4626" s="58" t="s">
        <v>6348</v>
      </c>
    </row>
    <row r="4627" spans="1:2" x14ac:dyDescent="0.25">
      <c r="A4627" s="57">
        <v>31131514</v>
      </c>
      <c r="B4627" s="58" t="s">
        <v>4806</v>
      </c>
    </row>
    <row r="4628" spans="1:2" x14ac:dyDescent="0.25">
      <c r="A4628" s="57">
        <v>31131515</v>
      </c>
      <c r="B4628" s="58" t="s">
        <v>10758</v>
      </c>
    </row>
    <row r="4629" spans="1:2" x14ac:dyDescent="0.25">
      <c r="A4629" s="57">
        <v>31131516</v>
      </c>
      <c r="B4629" s="58" t="s">
        <v>2160</v>
      </c>
    </row>
    <row r="4630" spans="1:2" x14ac:dyDescent="0.25">
      <c r="A4630" s="57">
        <v>31131601</v>
      </c>
      <c r="B4630" s="58" t="s">
        <v>3139</v>
      </c>
    </row>
    <row r="4631" spans="1:2" x14ac:dyDescent="0.25">
      <c r="A4631" s="57">
        <v>31131602</v>
      </c>
      <c r="B4631" s="58" t="s">
        <v>6967</v>
      </c>
    </row>
    <row r="4632" spans="1:2" x14ac:dyDescent="0.25">
      <c r="A4632" s="57">
        <v>31131603</v>
      </c>
      <c r="B4632" s="58" t="s">
        <v>2482</v>
      </c>
    </row>
    <row r="4633" spans="1:2" x14ac:dyDescent="0.25">
      <c r="A4633" s="57">
        <v>31131604</v>
      </c>
      <c r="B4633" s="58" t="s">
        <v>14052</v>
      </c>
    </row>
    <row r="4634" spans="1:2" x14ac:dyDescent="0.25">
      <c r="A4634" s="57">
        <v>31131605</v>
      </c>
      <c r="B4634" s="58" t="s">
        <v>11990</v>
      </c>
    </row>
    <row r="4635" spans="1:2" x14ac:dyDescent="0.25">
      <c r="A4635" s="57">
        <v>31131606</v>
      </c>
      <c r="B4635" s="58" t="s">
        <v>15591</v>
      </c>
    </row>
    <row r="4636" spans="1:2" x14ac:dyDescent="0.25">
      <c r="A4636" s="57">
        <v>31131607</v>
      </c>
      <c r="B4636" s="58" t="s">
        <v>5582</v>
      </c>
    </row>
    <row r="4637" spans="1:2" x14ac:dyDescent="0.25">
      <c r="A4637" s="57">
        <v>31131608</v>
      </c>
      <c r="B4637" s="58" t="s">
        <v>4088</v>
      </c>
    </row>
    <row r="4638" spans="1:2" x14ac:dyDescent="0.25">
      <c r="A4638" s="57">
        <v>31131609</v>
      </c>
      <c r="B4638" s="58" t="s">
        <v>13313</v>
      </c>
    </row>
    <row r="4639" spans="1:2" x14ac:dyDescent="0.25">
      <c r="A4639" s="57">
        <v>31131610</v>
      </c>
      <c r="B4639" s="58" t="s">
        <v>5172</v>
      </c>
    </row>
    <row r="4640" spans="1:2" x14ac:dyDescent="0.25">
      <c r="A4640" s="57">
        <v>31131611</v>
      </c>
      <c r="B4640" s="58" t="s">
        <v>11848</v>
      </c>
    </row>
    <row r="4641" spans="1:2" x14ac:dyDescent="0.25">
      <c r="A4641" s="57">
        <v>31131612</v>
      </c>
      <c r="B4641" s="58" t="s">
        <v>2602</v>
      </c>
    </row>
    <row r="4642" spans="1:2" x14ac:dyDescent="0.25">
      <c r="A4642" s="57">
        <v>31131613</v>
      </c>
      <c r="B4642" s="58" t="s">
        <v>5765</v>
      </c>
    </row>
    <row r="4643" spans="1:2" x14ac:dyDescent="0.25">
      <c r="A4643" s="57">
        <v>31131614</v>
      </c>
      <c r="B4643" s="58" t="s">
        <v>8814</v>
      </c>
    </row>
    <row r="4644" spans="1:2" x14ac:dyDescent="0.25">
      <c r="A4644" s="57">
        <v>31131615</v>
      </c>
      <c r="B4644" s="58" t="s">
        <v>5466</v>
      </c>
    </row>
    <row r="4645" spans="1:2" x14ac:dyDescent="0.25">
      <c r="A4645" s="57">
        <v>31131616</v>
      </c>
      <c r="B4645" s="58" t="s">
        <v>1966</v>
      </c>
    </row>
    <row r="4646" spans="1:2" x14ac:dyDescent="0.25">
      <c r="A4646" s="57">
        <v>31131701</v>
      </c>
      <c r="B4646" s="58" t="s">
        <v>5331</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13771</v>
      </c>
    </row>
    <row r="4651" spans="1:2" x14ac:dyDescent="0.25">
      <c r="A4651" s="57">
        <v>31131706</v>
      </c>
      <c r="B4651" s="58" t="s">
        <v>10796</v>
      </c>
    </row>
    <row r="4652" spans="1:2" x14ac:dyDescent="0.25">
      <c r="A4652" s="57">
        <v>31131707</v>
      </c>
      <c r="B4652" s="58" t="s">
        <v>5671</v>
      </c>
    </row>
    <row r="4653" spans="1:2" x14ac:dyDescent="0.25">
      <c r="A4653" s="57">
        <v>31131708</v>
      </c>
      <c r="B4653" s="58" t="s">
        <v>17458</v>
      </c>
    </row>
    <row r="4654" spans="1:2" x14ac:dyDescent="0.25">
      <c r="A4654" s="57">
        <v>31131709</v>
      </c>
      <c r="B4654" s="58" t="s">
        <v>8784</v>
      </c>
    </row>
    <row r="4655" spans="1:2" x14ac:dyDescent="0.25">
      <c r="A4655" s="57">
        <v>31131710</v>
      </c>
      <c r="B4655" s="58" t="s">
        <v>16786</v>
      </c>
    </row>
    <row r="4656" spans="1:2" x14ac:dyDescent="0.25">
      <c r="A4656" s="57">
        <v>31131711</v>
      </c>
      <c r="B4656" s="58" t="s">
        <v>7164</v>
      </c>
    </row>
    <row r="4657" spans="1:2" x14ac:dyDescent="0.25">
      <c r="A4657" s="57">
        <v>31131712</v>
      </c>
      <c r="B4657" s="58" t="s">
        <v>16885</v>
      </c>
    </row>
    <row r="4658" spans="1:2" x14ac:dyDescent="0.25">
      <c r="A4658" s="57">
        <v>31131713</v>
      </c>
      <c r="B4658" s="58" t="s">
        <v>8689</v>
      </c>
    </row>
    <row r="4659" spans="1:2" x14ac:dyDescent="0.25">
      <c r="A4659" s="57">
        <v>31131714</v>
      </c>
      <c r="B4659" s="58" t="s">
        <v>14467</v>
      </c>
    </row>
    <row r="4660" spans="1:2" x14ac:dyDescent="0.25">
      <c r="A4660" s="57">
        <v>31131715</v>
      </c>
      <c r="B4660" s="58" t="s">
        <v>1510</v>
      </c>
    </row>
    <row r="4661" spans="1:2" x14ac:dyDescent="0.25">
      <c r="A4661" s="57">
        <v>31131716</v>
      </c>
      <c r="B4661" s="58" t="s">
        <v>11164</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11048</v>
      </c>
    </row>
    <row r="4667" spans="1:2" x14ac:dyDescent="0.25">
      <c r="A4667" s="57">
        <v>31131806</v>
      </c>
      <c r="B4667" s="58" t="s">
        <v>7626</v>
      </c>
    </row>
    <row r="4668" spans="1:2" x14ac:dyDescent="0.25">
      <c r="A4668" s="57">
        <v>31131807</v>
      </c>
      <c r="B4668" s="58" t="s">
        <v>16918</v>
      </c>
    </row>
    <row r="4669" spans="1:2" x14ac:dyDescent="0.25">
      <c r="A4669" s="57">
        <v>31131808</v>
      </c>
      <c r="B4669" s="58" t="s">
        <v>1910</v>
      </c>
    </row>
    <row r="4670" spans="1:2" x14ac:dyDescent="0.25">
      <c r="A4670" s="57">
        <v>31131809</v>
      </c>
      <c r="B4670" s="58" t="s">
        <v>6758</v>
      </c>
    </row>
    <row r="4671" spans="1:2" x14ac:dyDescent="0.25">
      <c r="A4671" s="57">
        <v>31131810</v>
      </c>
      <c r="B4671" s="58" t="s">
        <v>4023</v>
      </c>
    </row>
    <row r="4672" spans="1:2" x14ac:dyDescent="0.25">
      <c r="A4672" s="57">
        <v>31131811</v>
      </c>
      <c r="B4672" s="58" t="s">
        <v>12447</v>
      </c>
    </row>
    <row r="4673" spans="1:2" x14ac:dyDescent="0.25">
      <c r="A4673" s="57">
        <v>31131812</v>
      </c>
      <c r="B4673" s="58" t="s">
        <v>8208</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14100</v>
      </c>
    </row>
    <row r="4678" spans="1:2" x14ac:dyDescent="0.25">
      <c r="A4678" s="57">
        <v>31131817</v>
      </c>
      <c r="B4678" s="58" t="s">
        <v>13642</v>
      </c>
    </row>
    <row r="4679" spans="1:2" x14ac:dyDescent="0.25">
      <c r="A4679" s="57">
        <v>31131818</v>
      </c>
      <c r="B4679" s="58" t="s">
        <v>3859</v>
      </c>
    </row>
    <row r="4680" spans="1:2" x14ac:dyDescent="0.25">
      <c r="A4680" s="57">
        <v>31131901</v>
      </c>
      <c r="B4680" s="58" t="s">
        <v>1335</v>
      </c>
    </row>
    <row r="4681" spans="1:2" x14ac:dyDescent="0.25">
      <c r="A4681" s="57">
        <v>31131902</v>
      </c>
      <c r="B4681" s="58" t="s">
        <v>7675</v>
      </c>
    </row>
    <row r="4682" spans="1:2" x14ac:dyDescent="0.25">
      <c r="A4682" s="57">
        <v>31131903</v>
      </c>
      <c r="B4682" s="58" t="s">
        <v>5624</v>
      </c>
    </row>
    <row r="4683" spans="1:2" x14ac:dyDescent="0.25">
      <c r="A4683" s="57">
        <v>31131904</v>
      </c>
      <c r="B4683" s="58" t="s">
        <v>12742</v>
      </c>
    </row>
    <row r="4684" spans="1:2" x14ac:dyDescent="0.25">
      <c r="A4684" s="57">
        <v>31131905</v>
      </c>
      <c r="B4684" s="58" t="s">
        <v>10126</v>
      </c>
    </row>
    <row r="4685" spans="1:2" x14ac:dyDescent="0.25">
      <c r="A4685" s="57">
        <v>31131906</v>
      </c>
      <c r="B4685" s="58" t="s">
        <v>17417</v>
      </c>
    </row>
    <row r="4686" spans="1:2" x14ac:dyDescent="0.25">
      <c r="A4686" s="57">
        <v>31131907</v>
      </c>
      <c r="B4686" s="58" t="s">
        <v>4999</v>
      </c>
    </row>
    <row r="4687" spans="1:2" x14ac:dyDescent="0.25">
      <c r="A4687" s="57">
        <v>31131908</v>
      </c>
      <c r="B4687" s="58" t="s">
        <v>16265</v>
      </c>
    </row>
    <row r="4688" spans="1:2" x14ac:dyDescent="0.25">
      <c r="A4688" s="57">
        <v>31131909</v>
      </c>
      <c r="B4688" s="58" t="s">
        <v>8698</v>
      </c>
    </row>
    <row r="4689" spans="1:2" x14ac:dyDescent="0.25">
      <c r="A4689" s="57">
        <v>31131910</v>
      </c>
      <c r="B4689" s="58" t="s">
        <v>16548</v>
      </c>
    </row>
    <row r="4690" spans="1:2" x14ac:dyDescent="0.25">
      <c r="A4690" s="57">
        <v>31131911</v>
      </c>
      <c r="B4690" s="58" t="s">
        <v>9661</v>
      </c>
    </row>
    <row r="4691" spans="1:2" x14ac:dyDescent="0.25">
      <c r="A4691" s="57">
        <v>31131912</v>
      </c>
      <c r="B4691" s="58" t="s">
        <v>14947</v>
      </c>
    </row>
    <row r="4692" spans="1:2" x14ac:dyDescent="0.25">
      <c r="A4692" s="57">
        <v>31131913</v>
      </c>
      <c r="B4692" s="58" t="s">
        <v>11791</v>
      </c>
    </row>
    <row r="4693" spans="1:2" x14ac:dyDescent="0.25">
      <c r="A4693" s="57">
        <v>31131914</v>
      </c>
      <c r="B4693" s="58" t="s">
        <v>13043</v>
      </c>
    </row>
    <row r="4694" spans="1:2" x14ac:dyDescent="0.25">
      <c r="A4694" s="57">
        <v>31131915</v>
      </c>
      <c r="B4694" s="58" t="s">
        <v>10337</v>
      </c>
    </row>
    <row r="4695" spans="1:2" x14ac:dyDescent="0.25">
      <c r="A4695" s="57">
        <v>31131916</v>
      </c>
      <c r="B4695" s="58" t="s">
        <v>11150</v>
      </c>
    </row>
    <row r="4696" spans="1:2" x14ac:dyDescent="0.25">
      <c r="A4696" s="57">
        <v>31132001</v>
      </c>
      <c r="B4696" s="58" t="s">
        <v>15039</v>
      </c>
    </row>
    <row r="4697" spans="1:2" x14ac:dyDescent="0.25">
      <c r="A4697" s="57">
        <v>31132002</v>
      </c>
      <c r="B4697" s="58" t="s">
        <v>12317</v>
      </c>
    </row>
    <row r="4698" spans="1:2" x14ac:dyDescent="0.25">
      <c r="A4698" s="57">
        <v>31141501</v>
      </c>
      <c r="B4698" s="58" t="s">
        <v>13733</v>
      </c>
    </row>
    <row r="4699" spans="1:2" x14ac:dyDescent="0.25">
      <c r="A4699" s="57">
        <v>31141502</v>
      </c>
      <c r="B4699" s="58" t="s">
        <v>18761</v>
      </c>
    </row>
    <row r="4700" spans="1:2" x14ac:dyDescent="0.25">
      <c r="A4700" s="57">
        <v>31141503</v>
      </c>
      <c r="B4700" s="58" t="s">
        <v>11514</v>
      </c>
    </row>
    <row r="4701" spans="1:2" x14ac:dyDescent="0.25">
      <c r="A4701" s="57">
        <v>31141601</v>
      </c>
      <c r="B4701" s="58" t="s">
        <v>1798</v>
      </c>
    </row>
    <row r="4702" spans="1:2" x14ac:dyDescent="0.25">
      <c r="A4702" s="57">
        <v>31141602</v>
      </c>
      <c r="B4702" s="58" t="s">
        <v>11212</v>
      </c>
    </row>
    <row r="4703" spans="1:2" x14ac:dyDescent="0.25">
      <c r="A4703" s="57">
        <v>31141603</v>
      </c>
      <c r="B4703" s="58" t="s">
        <v>17749</v>
      </c>
    </row>
    <row r="4704" spans="1:2" x14ac:dyDescent="0.25">
      <c r="A4704" s="57">
        <v>31141701</v>
      </c>
      <c r="B4704" s="58" t="s">
        <v>1204</v>
      </c>
    </row>
    <row r="4705" spans="1:2" x14ac:dyDescent="0.25">
      <c r="A4705" s="57">
        <v>31141702</v>
      </c>
      <c r="B4705" s="58" t="s">
        <v>14274</v>
      </c>
    </row>
    <row r="4706" spans="1:2" x14ac:dyDescent="0.25">
      <c r="A4706" s="57">
        <v>31141801</v>
      </c>
      <c r="B4706" s="58" t="s">
        <v>11886</v>
      </c>
    </row>
    <row r="4707" spans="1:2" x14ac:dyDescent="0.25">
      <c r="A4707" s="57">
        <v>31141802</v>
      </c>
      <c r="B4707" s="58" t="s">
        <v>4689</v>
      </c>
    </row>
    <row r="4708" spans="1:2" x14ac:dyDescent="0.25">
      <c r="A4708" s="57">
        <v>31151501</v>
      </c>
      <c r="B4708" s="58" t="s">
        <v>16307</v>
      </c>
    </row>
    <row r="4709" spans="1:2" x14ac:dyDescent="0.25">
      <c r="A4709" s="57">
        <v>31151502</v>
      </c>
      <c r="B4709" s="58" t="s">
        <v>8415</v>
      </c>
    </row>
    <row r="4710" spans="1:2" x14ac:dyDescent="0.25">
      <c r="A4710" s="57">
        <v>31151503</v>
      </c>
      <c r="B4710" s="58" t="s">
        <v>7617</v>
      </c>
    </row>
    <row r="4711" spans="1:2" x14ac:dyDescent="0.25">
      <c r="A4711" s="57">
        <v>31151504</v>
      </c>
      <c r="B4711" s="58" t="s">
        <v>6211</v>
      </c>
    </row>
    <row r="4712" spans="1:2" x14ac:dyDescent="0.25">
      <c r="A4712" s="57">
        <v>31151505</v>
      </c>
      <c r="B4712" s="58" t="s">
        <v>7590</v>
      </c>
    </row>
    <row r="4713" spans="1:2" x14ac:dyDescent="0.25">
      <c r="A4713" s="57">
        <v>31151506</v>
      </c>
      <c r="B4713" s="58" t="s">
        <v>1196</v>
      </c>
    </row>
    <row r="4714" spans="1:2" x14ac:dyDescent="0.25">
      <c r="A4714" s="57">
        <v>31151507</v>
      </c>
      <c r="B4714" s="58" t="s">
        <v>15607</v>
      </c>
    </row>
    <row r="4715" spans="1:2" x14ac:dyDescent="0.25">
      <c r="A4715" s="57">
        <v>31151508</v>
      </c>
      <c r="B4715" s="58" t="s">
        <v>10923</v>
      </c>
    </row>
    <row r="4716" spans="1:2" x14ac:dyDescent="0.25">
      <c r="A4716" s="57">
        <v>31151509</v>
      </c>
      <c r="B4716" s="58" t="s">
        <v>18709</v>
      </c>
    </row>
    <row r="4717" spans="1:2" x14ac:dyDescent="0.25">
      <c r="A4717" s="57">
        <v>31151601</v>
      </c>
      <c r="B4717" s="58" t="s">
        <v>4953</v>
      </c>
    </row>
    <row r="4718" spans="1:2" x14ac:dyDescent="0.25">
      <c r="A4718" s="57">
        <v>31151603</v>
      </c>
      <c r="B4718" s="58" t="s">
        <v>18335</v>
      </c>
    </row>
    <row r="4719" spans="1:2" x14ac:dyDescent="0.25">
      <c r="A4719" s="57">
        <v>31151604</v>
      </c>
      <c r="B4719" s="58" t="s">
        <v>6658</v>
      </c>
    </row>
    <row r="4720" spans="1:2" x14ac:dyDescent="0.25">
      <c r="A4720" s="57">
        <v>31151605</v>
      </c>
      <c r="B4720" s="58" t="s">
        <v>15244</v>
      </c>
    </row>
    <row r="4721" spans="1:2" x14ac:dyDescent="0.25">
      <c r="A4721" s="57">
        <v>31151606</v>
      </c>
      <c r="B4721" s="58" t="s">
        <v>3118</v>
      </c>
    </row>
    <row r="4722" spans="1:2" x14ac:dyDescent="0.25">
      <c r="A4722" s="57">
        <v>31151607</v>
      </c>
      <c r="B4722" s="58" t="s">
        <v>11553</v>
      </c>
    </row>
    <row r="4723" spans="1:2" x14ac:dyDescent="0.25">
      <c r="A4723" s="57">
        <v>31151608</v>
      </c>
      <c r="B4723" s="58" t="s">
        <v>16856</v>
      </c>
    </row>
    <row r="4724" spans="1:2" x14ac:dyDescent="0.25">
      <c r="A4724" s="57">
        <v>31151609</v>
      </c>
      <c r="B4724" s="58" t="s">
        <v>14517</v>
      </c>
    </row>
    <row r="4725" spans="1:2" x14ac:dyDescent="0.25">
      <c r="A4725" s="57">
        <v>31151702</v>
      </c>
      <c r="B4725" s="58" t="s">
        <v>3778</v>
      </c>
    </row>
    <row r="4726" spans="1:2" x14ac:dyDescent="0.25">
      <c r="A4726" s="57">
        <v>31151703</v>
      </c>
      <c r="B4726" s="58" t="s">
        <v>5339</v>
      </c>
    </row>
    <row r="4727" spans="1:2" x14ac:dyDescent="0.25">
      <c r="A4727" s="57">
        <v>31151704</v>
      </c>
      <c r="B4727" s="58" t="s">
        <v>3769</v>
      </c>
    </row>
    <row r="4728" spans="1:2" x14ac:dyDescent="0.25">
      <c r="A4728" s="57">
        <v>31151705</v>
      </c>
      <c r="B4728" s="58" t="s">
        <v>260</v>
      </c>
    </row>
    <row r="4729" spans="1:2" x14ac:dyDescent="0.25">
      <c r="A4729" s="57">
        <v>31151706</v>
      </c>
      <c r="B4729" s="58" t="s">
        <v>12553</v>
      </c>
    </row>
    <row r="4730" spans="1:2" x14ac:dyDescent="0.25">
      <c r="A4730" s="57">
        <v>31151707</v>
      </c>
      <c r="B4730" s="58" t="s">
        <v>9618</v>
      </c>
    </row>
    <row r="4731" spans="1:2" x14ac:dyDescent="0.25">
      <c r="A4731" s="57">
        <v>31151803</v>
      </c>
      <c r="B4731" s="58" t="s">
        <v>3014</v>
      </c>
    </row>
    <row r="4732" spans="1:2" x14ac:dyDescent="0.25">
      <c r="A4732" s="57">
        <v>31151804</v>
      </c>
      <c r="B4732" s="58" t="s">
        <v>17098</v>
      </c>
    </row>
    <row r="4733" spans="1:2" x14ac:dyDescent="0.25">
      <c r="A4733" s="57">
        <v>31151901</v>
      </c>
      <c r="B4733" s="58" t="s">
        <v>8628</v>
      </c>
    </row>
    <row r="4734" spans="1:2" x14ac:dyDescent="0.25">
      <c r="A4734" s="57">
        <v>31151902</v>
      </c>
      <c r="B4734" s="58" t="s">
        <v>4807</v>
      </c>
    </row>
    <row r="4735" spans="1:2" x14ac:dyDescent="0.25">
      <c r="A4735" s="57">
        <v>31151903</v>
      </c>
      <c r="B4735" s="58" t="s">
        <v>15996</v>
      </c>
    </row>
    <row r="4736" spans="1:2" x14ac:dyDescent="0.25">
      <c r="A4736" s="57">
        <v>31151904</v>
      </c>
      <c r="B4736" s="58" t="s">
        <v>16864</v>
      </c>
    </row>
    <row r="4737" spans="1:2" x14ac:dyDescent="0.25">
      <c r="A4737" s="57">
        <v>31151905</v>
      </c>
      <c r="B4737" s="58" t="s">
        <v>18456</v>
      </c>
    </row>
    <row r="4738" spans="1:2" x14ac:dyDescent="0.25">
      <c r="A4738" s="57">
        <v>31152001</v>
      </c>
      <c r="B4738" s="58" t="s">
        <v>10937</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16280</v>
      </c>
    </row>
    <row r="4749" spans="1:2" x14ac:dyDescent="0.25">
      <c r="A4749" s="57">
        <v>31161510</v>
      </c>
      <c r="B4749" s="58" t="s">
        <v>18219</v>
      </c>
    </row>
    <row r="4750" spans="1:2" x14ac:dyDescent="0.25">
      <c r="A4750" s="57">
        <v>31161511</v>
      </c>
      <c r="B4750" s="58" t="s">
        <v>11544</v>
      </c>
    </row>
    <row r="4751" spans="1:2" x14ac:dyDescent="0.25">
      <c r="A4751" s="57">
        <v>31161512</v>
      </c>
      <c r="B4751" s="58" t="s">
        <v>12001</v>
      </c>
    </row>
    <row r="4752" spans="1:2" x14ac:dyDescent="0.25">
      <c r="A4752" s="57">
        <v>31161513</v>
      </c>
      <c r="B4752" s="58" t="s">
        <v>3322</v>
      </c>
    </row>
    <row r="4753" spans="1:2" x14ac:dyDescent="0.25">
      <c r="A4753" s="57">
        <v>31161514</v>
      </c>
      <c r="B4753" s="58" t="s">
        <v>13046</v>
      </c>
    </row>
    <row r="4754" spans="1:2" x14ac:dyDescent="0.25">
      <c r="A4754" s="57">
        <v>31161516</v>
      </c>
      <c r="B4754" s="58" t="s">
        <v>7706</v>
      </c>
    </row>
    <row r="4755" spans="1:2" x14ac:dyDescent="0.25">
      <c r="A4755" s="57">
        <v>31161517</v>
      </c>
      <c r="B4755" s="58" t="s">
        <v>14617</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15431</v>
      </c>
    </row>
    <row r="4760" spans="1:2" x14ac:dyDescent="0.25">
      <c r="A4760" s="57">
        <v>31161604</v>
      </c>
      <c r="B4760" s="58" t="s">
        <v>14245</v>
      </c>
    </row>
    <row r="4761" spans="1:2" x14ac:dyDescent="0.25">
      <c r="A4761" s="57">
        <v>31161605</v>
      </c>
      <c r="B4761" s="58" t="s">
        <v>11008</v>
      </c>
    </row>
    <row r="4762" spans="1:2" x14ac:dyDescent="0.25">
      <c r="A4762" s="57">
        <v>31161606</v>
      </c>
      <c r="B4762" s="58" t="s">
        <v>14940</v>
      </c>
    </row>
    <row r="4763" spans="1:2" x14ac:dyDescent="0.25">
      <c r="A4763" s="57">
        <v>31161607</v>
      </c>
      <c r="B4763" s="58" t="s">
        <v>2400</v>
      </c>
    </row>
    <row r="4764" spans="1:2" x14ac:dyDescent="0.25">
      <c r="A4764" s="57">
        <v>31161608</v>
      </c>
      <c r="B4764" s="58" t="s">
        <v>13659</v>
      </c>
    </row>
    <row r="4765" spans="1:2" x14ac:dyDescent="0.25">
      <c r="A4765" s="57">
        <v>31161609</v>
      </c>
      <c r="B4765" s="58" t="s">
        <v>9843</v>
      </c>
    </row>
    <row r="4766" spans="1:2" x14ac:dyDescent="0.25">
      <c r="A4766" s="57">
        <v>31161610</v>
      </c>
      <c r="B4766" s="58" t="s">
        <v>2642</v>
      </c>
    </row>
    <row r="4767" spans="1:2" x14ac:dyDescent="0.25">
      <c r="A4767" s="57">
        <v>31161611</v>
      </c>
      <c r="B4767" s="58" t="s">
        <v>10690</v>
      </c>
    </row>
    <row r="4768" spans="1:2" x14ac:dyDescent="0.25">
      <c r="A4768" s="57">
        <v>31161612</v>
      </c>
      <c r="B4768" s="58" t="s">
        <v>16847</v>
      </c>
    </row>
    <row r="4769" spans="1:2" x14ac:dyDescent="0.25">
      <c r="A4769" s="57">
        <v>31161613</v>
      </c>
      <c r="B4769" s="58" t="s">
        <v>4970</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13748</v>
      </c>
    </row>
    <row r="4774" spans="1:2" x14ac:dyDescent="0.25">
      <c r="A4774" s="57">
        <v>31161619</v>
      </c>
      <c r="B4774" s="58" t="s">
        <v>16492</v>
      </c>
    </row>
    <row r="4775" spans="1:2" x14ac:dyDescent="0.25">
      <c r="A4775" s="57">
        <v>31161620</v>
      </c>
      <c r="B4775" s="58" t="s">
        <v>3451</v>
      </c>
    </row>
    <row r="4776" spans="1:2" x14ac:dyDescent="0.25">
      <c r="A4776" s="57">
        <v>31161621</v>
      </c>
      <c r="B4776" s="58" t="s">
        <v>5388</v>
      </c>
    </row>
    <row r="4777" spans="1:2" x14ac:dyDescent="0.25">
      <c r="A4777" s="57">
        <v>31161701</v>
      </c>
      <c r="B4777" s="58" t="s">
        <v>16144</v>
      </c>
    </row>
    <row r="4778" spans="1:2" x14ac:dyDescent="0.25">
      <c r="A4778" s="57">
        <v>31161702</v>
      </c>
      <c r="B4778" s="58" t="s">
        <v>8292</v>
      </c>
    </row>
    <row r="4779" spans="1:2" x14ac:dyDescent="0.25">
      <c r="A4779" s="57">
        <v>31161703</v>
      </c>
      <c r="B4779" s="58" t="s">
        <v>7881</v>
      </c>
    </row>
    <row r="4780" spans="1:2" x14ac:dyDescent="0.25">
      <c r="A4780" s="57">
        <v>31161704</v>
      </c>
      <c r="B4780" s="58" t="s">
        <v>13737</v>
      </c>
    </row>
    <row r="4781" spans="1:2" x14ac:dyDescent="0.25">
      <c r="A4781" s="57">
        <v>31161705</v>
      </c>
      <c r="B4781" s="58" t="s">
        <v>16311</v>
      </c>
    </row>
    <row r="4782" spans="1:2" x14ac:dyDescent="0.25">
      <c r="A4782" s="57">
        <v>31161706</v>
      </c>
      <c r="B4782" s="58" t="s">
        <v>15123</v>
      </c>
    </row>
    <row r="4783" spans="1:2" x14ac:dyDescent="0.25">
      <c r="A4783" s="57">
        <v>31161707</v>
      </c>
      <c r="B4783" s="58" t="s">
        <v>15200</v>
      </c>
    </row>
    <row r="4784" spans="1:2" x14ac:dyDescent="0.25">
      <c r="A4784" s="57">
        <v>31161708</v>
      </c>
      <c r="B4784" s="58" t="s">
        <v>7726</v>
      </c>
    </row>
    <row r="4785" spans="1:2" x14ac:dyDescent="0.25">
      <c r="A4785" s="57">
        <v>31161709</v>
      </c>
      <c r="B4785" s="58" t="s">
        <v>2201</v>
      </c>
    </row>
    <row r="4786" spans="1:2" x14ac:dyDescent="0.25">
      <c r="A4786" s="57">
        <v>31161710</v>
      </c>
      <c r="B4786" s="58" t="s">
        <v>7638</v>
      </c>
    </row>
    <row r="4787" spans="1:2" x14ac:dyDescent="0.25">
      <c r="A4787" s="57">
        <v>31161711</v>
      </c>
      <c r="B4787" s="58" t="s">
        <v>14877</v>
      </c>
    </row>
    <row r="4788" spans="1:2" x14ac:dyDescent="0.25">
      <c r="A4788" s="57">
        <v>31161712</v>
      </c>
      <c r="B4788" s="58" t="s">
        <v>7283</v>
      </c>
    </row>
    <row r="4789" spans="1:2" x14ac:dyDescent="0.25">
      <c r="A4789" s="57">
        <v>31161713</v>
      </c>
      <c r="B4789" s="58" t="s">
        <v>7268</v>
      </c>
    </row>
    <row r="4790" spans="1:2" x14ac:dyDescent="0.25">
      <c r="A4790" s="57">
        <v>31161714</v>
      </c>
      <c r="B4790" s="58" t="s">
        <v>5748</v>
      </c>
    </row>
    <row r="4791" spans="1:2" x14ac:dyDescent="0.25">
      <c r="A4791" s="57">
        <v>31161716</v>
      </c>
      <c r="B4791" s="58" t="s">
        <v>198</v>
      </c>
    </row>
    <row r="4792" spans="1:2" x14ac:dyDescent="0.25">
      <c r="A4792" s="57">
        <v>31161717</v>
      </c>
      <c r="B4792" s="58" t="s">
        <v>11464</v>
      </c>
    </row>
    <row r="4793" spans="1:2" x14ac:dyDescent="0.25">
      <c r="A4793" s="57">
        <v>31161718</v>
      </c>
      <c r="B4793" s="58" t="s">
        <v>5037</v>
      </c>
    </row>
    <row r="4794" spans="1:2" x14ac:dyDescent="0.25">
      <c r="A4794" s="57">
        <v>31161719</v>
      </c>
      <c r="B4794" s="58" t="s">
        <v>14862</v>
      </c>
    </row>
    <row r="4795" spans="1:2" x14ac:dyDescent="0.25">
      <c r="A4795" s="57">
        <v>31161720</v>
      </c>
      <c r="B4795" s="58" t="s">
        <v>7608</v>
      </c>
    </row>
    <row r="4796" spans="1:2" x14ac:dyDescent="0.25">
      <c r="A4796" s="57">
        <v>31161721</v>
      </c>
      <c r="B4796" s="58" t="s">
        <v>5096</v>
      </c>
    </row>
    <row r="4797" spans="1:2" x14ac:dyDescent="0.25">
      <c r="A4797" s="57">
        <v>31161722</v>
      </c>
      <c r="B4797" s="58" t="s">
        <v>9447</v>
      </c>
    </row>
    <row r="4798" spans="1:2" x14ac:dyDescent="0.25">
      <c r="A4798" s="57">
        <v>31161723</v>
      </c>
      <c r="B4798" s="58" t="s">
        <v>17023</v>
      </c>
    </row>
    <row r="4799" spans="1:2" x14ac:dyDescent="0.25">
      <c r="A4799" s="57">
        <v>31161724</v>
      </c>
      <c r="B4799" s="58" t="s">
        <v>14669</v>
      </c>
    </row>
    <row r="4800" spans="1:2" x14ac:dyDescent="0.25">
      <c r="A4800" s="57">
        <v>31161725</v>
      </c>
      <c r="B4800" s="58" t="s">
        <v>17651</v>
      </c>
    </row>
    <row r="4801" spans="1:2" x14ac:dyDescent="0.25">
      <c r="A4801" s="57">
        <v>31161726</v>
      </c>
      <c r="B4801" s="58" t="s">
        <v>10340</v>
      </c>
    </row>
    <row r="4802" spans="1:2" x14ac:dyDescent="0.25">
      <c r="A4802" s="57">
        <v>31161727</v>
      </c>
      <c r="B4802" s="58" t="s">
        <v>2981</v>
      </c>
    </row>
    <row r="4803" spans="1:2" x14ac:dyDescent="0.25">
      <c r="A4803" s="57">
        <v>31161728</v>
      </c>
      <c r="B4803" s="58" t="s">
        <v>9452</v>
      </c>
    </row>
    <row r="4804" spans="1:2" x14ac:dyDescent="0.25">
      <c r="A4804" s="57">
        <v>31161729</v>
      </c>
      <c r="B4804" s="58" t="s">
        <v>5425</v>
      </c>
    </row>
    <row r="4805" spans="1:2" x14ac:dyDescent="0.25">
      <c r="A4805" s="57">
        <v>31161730</v>
      </c>
      <c r="B4805" s="58" t="s">
        <v>17943</v>
      </c>
    </row>
    <row r="4806" spans="1:2" x14ac:dyDescent="0.25">
      <c r="A4806" s="57">
        <v>31161731</v>
      </c>
      <c r="B4806" s="58" t="s">
        <v>13923</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11817</v>
      </c>
    </row>
    <row r="4813" spans="1:2" x14ac:dyDescent="0.25">
      <c r="A4813" s="57">
        <v>31161807</v>
      </c>
      <c r="B4813" s="58" t="s">
        <v>4260</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18685</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14636</v>
      </c>
    </row>
    <row r="4822" spans="1:2" x14ac:dyDescent="0.25">
      <c r="A4822" s="57">
        <v>31161816</v>
      </c>
      <c r="B4822" s="58" t="s">
        <v>8310</v>
      </c>
    </row>
    <row r="4823" spans="1:2" x14ac:dyDescent="0.25">
      <c r="A4823" s="57">
        <v>31161817</v>
      </c>
      <c r="B4823" s="58" t="s">
        <v>9333</v>
      </c>
    </row>
    <row r="4824" spans="1:2" x14ac:dyDescent="0.25">
      <c r="A4824" s="57">
        <v>31161818</v>
      </c>
      <c r="B4824" s="58" t="s">
        <v>18801</v>
      </c>
    </row>
    <row r="4825" spans="1:2" x14ac:dyDescent="0.25">
      <c r="A4825" s="57">
        <v>31161819</v>
      </c>
      <c r="B4825" s="58" t="s">
        <v>10767</v>
      </c>
    </row>
    <row r="4826" spans="1:2" x14ac:dyDescent="0.25">
      <c r="A4826" s="57">
        <v>31161820</v>
      </c>
      <c r="B4826" s="58" t="s">
        <v>4215</v>
      </c>
    </row>
    <row r="4827" spans="1:2" x14ac:dyDescent="0.25">
      <c r="A4827" s="57">
        <v>31161901</v>
      </c>
      <c r="B4827" s="58" t="s">
        <v>2916</v>
      </c>
    </row>
    <row r="4828" spans="1:2" x14ac:dyDescent="0.25">
      <c r="A4828" s="57">
        <v>31161902</v>
      </c>
      <c r="B4828" s="58" t="s">
        <v>12385</v>
      </c>
    </row>
    <row r="4829" spans="1:2" x14ac:dyDescent="0.25">
      <c r="A4829" s="57">
        <v>31161903</v>
      </c>
      <c r="B4829" s="58" t="s">
        <v>8579</v>
      </c>
    </row>
    <row r="4830" spans="1:2" x14ac:dyDescent="0.25">
      <c r="A4830" s="57">
        <v>31161904</v>
      </c>
      <c r="B4830" s="58" t="s">
        <v>8989</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13765</v>
      </c>
    </row>
    <row r="4835" spans="1:2" x14ac:dyDescent="0.25">
      <c r="A4835" s="57">
        <v>31162001</v>
      </c>
      <c r="B4835" s="58" t="s">
        <v>16959</v>
      </c>
    </row>
    <row r="4836" spans="1:2" x14ac:dyDescent="0.25">
      <c r="A4836" s="57">
        <v>31162002</v>
      </c>
      <c r="B4836" s="58" t="s">
        <v>2045</v>
      </c>
    </row>
    <row r="4837" spans="1:2" x14ac:dyDescent="0.25">
      <c r="A4837" s="57">
        <v>31162003</v>
      </c>
      <c r="B4837" s="58" t="s">
        <v>13838</v>
      </c>
    </row>
    <row r="4838" spans="1:2" x14ac:dyDescent="0.25">
      <c r="A4838" s="57">
        <v>31162004</v>
      </c>
      <c r="B4838" s="58" t="s">
        <v>6140</v>
      </c>
    </row>
    <row r="4839" spans="1:2" x14ac:dyDescent="0.25">
      <c r="A4839" s="57">
        <v>31162005</v>
      </c>
      <c r="B4839" s="58" t="s">
        <v>13095</v>
      </c>
    </row>
    <row r="4840" spans="1:2" x14ac:dyDescent="0.25">
      <c r="A4840" s="57">
        <v>31162006</v>
      </c>
      <c r="B4840" s="58" t="s">
        <v>16893</v>
      </c>
    </row>
    <row r="4841" spans="1:2" x14ac:dyDescent="0.25">
      <c r="A4841" s="57">
        <v>31162007</v>
      </c>
      <c r="B4841" s="58" t="s">
        <v>11769</v>
      </c>
    </row>
    <row r="4842" spans="1:2" x14ac:dyDescent="0.25">
      <c r="A4842" s="57">
        <v>31162008</v>
      </c>
      <c r="B4842" s="58" t="s">
        <v>10033</v>
      </c>
    </row>
    <row r="4843" spans="1:2" x14ac:dyDescent="0.25">
      <c r="A4843" s="57">
        <v>31162101</v>
      </c>
      <c r="B4843" s="58" t="s">
        <v>2750</v>
      </c>
    </row>
    <row r="4844" spans="1:2" x14ac:dyDescent="0.25">
      <c r="A4844" s="57">
        <v>31162102</v>
      </c>
      <c r="B4844" s="58" t="s">
        <v>6616</v>
      </c>
    </row>
    <row r="4845" spans="1:2" x14ac:dyDescent="0.25">
      <c r="A4845" s="57">
        <v>31162103</v>
      </c>
      <c r="B4845" s="58" t="s">
        <v>6070</v>
      </c>
    </row>
    <row r="4846" spans="1:2" x14ac:dyDescent="0.25">
      <c r="A4846" s="57">
        <v>31162104</v>
      </c>
      <c r="B4846" s="58" t="s">
        <v>15477</v>
      </c>
    </row>
    <row r="4847" spans="1:2" x14ac:dyDescent="0.25">
      <c r="A4847" s="57">
        <v>31162105</v>
      </c>
      <c r="B4847" s="58" t="s">
        <v>5822</v>
      </c>
    </row>
    <row r="4848" spans="1:2" x14ac:dyDescent="0.25">
      <c r="A4848" s="57">
        <v>31162106</v>
      </c>
      <c r="B4848" s="58" t="s">
        <v>1452</v>
      </c>
    </row>
    <row r="4849" spans="1:2" x14ac:dyDescent="0.25">
      <c r="A4849" s="57">
        <v>31162107</v>
      </c>
      <c r="B4849" s="58" t="s">
        <v>17959</v>
      </c>
    </row>
    <row r="4850" spans="1:2" x14ac:dyDescent="0.25">
      <c r="A4850" s="57">
        <v>31162108</v>
      </c>
      <c r="B4850" s="58" t="s">
        <v>7987</v>
      </c>
    </row>
    <row r="4851" spans="1:2" x14ac:dyDescent="0.25">
      <c r="A4851" s="57">
        <v>31162201</v>
      </c>
      <c r="B4851" s="58" t="s">
        <v>17800</v>
      </c>
    </row>
    <row r="4852" spans="1:2" x14ac:dyDescent="0.25">
      <c r="A4852" s="57">
        <v>31162202</v>
      </c>
      <c r="B4852" s="58" t="s">
        <v>10199</v>
      </c>
    </row>
    <row r="4853" spans="1:2" x14ac:dyDescent="0.25">
      <c r="A4853" s="57">
        <v>31162203</v>
      </c>
      <c r="B4853" s="58" t="s">
        <v>13477</v>
      </c>
    </row>
    <row r="4854" spans="1:2" x14ac:dyDescent="0.25">
      <c r="A4854" s="57">
        <v>31162204</v>
      </c>
      <c r="B4854" s="58" t="s">
        <v>14101</v>
      </c>
    </row>
    <row r="4855" spans="1:2" x14ac:dyDescent="0.25">
      <c r="A4855" s="57">
        <v>31162205</v>
      </c>
      <c r="B4855" s="58" t="s">
        <v>7208</v>
      </c>
    </row>
    <row r="4856" spans="1:2" x14ac:dyDescent="0.25">
      <c r="A4856" s="57">
        <v>31162206</v>
      </c>
      <c r="B4856" s="58" t="s">
        <v>16155</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18743</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10507</v>
      </c>
    </row>
    <row r="4866" spans="1:2" x14ac:dyDescent="0.25">
      <c r="A4866" s="57">
        <v>31162307</v>
      </c>
      <c r="B4866" s="58" t="s">
        <v>10249</v>
      </c>
    </row>
    <row r="4867" spans="1:2" x14ac:dyDescent="0.25">
      <c r="A4867" s="57">
        <v>31162308</v>
      </c>
      <c r="B4867" s="58" t="s">
        <v>4071</v>
      </c>
    </row>
    <row r="4868" spans="1:2" x14ac:dyDescent="0.25">
      <c r="A4868" s="57">
        <v>31162309</v>
      </c>
      <c r="B4868" s="58" t="s">
        <v>7959</v>
      </c>
    </row>
    <row r="4869" spans="1:2" x14ac:dyDescent="0.25">
      <c r="A4869" s="57">
        <v>31162310</v>
      </c>
      <c r="B4869" s="58" t="s">
        <v>18026</v>
      </c>
    </row>
    <row r="4870" spans="1:2" x14ac:dyDescent="0.25">
      <c r="A4870" s="57">
        <v>31162311</v>
      </c>
      <c r="B4870" s="58" t="s">
        <v>12976</v>
      </c>
    </row>
    <row r="4871" spans="1:2" x14ac:dyDescent="0.25">
      <c r="A4871" s="57">
        <v>31162312</v>
      </c>
      <c r="B4871" s="58" t="s">
        <v>17756</v>
      </c>
    </row>
    <row r="4872" spans="1:2" x14ac:dyDescent="0.25">
      <c r="A4872" s="57">
        <v>31162313</v>
      </c>
      <c r="B4872" s="58" t="s">
        <v>15347</v>
      </c>
    </row>
    <row r="4873" spans="1:2" x14ac:dyDescent="0.25">
      <c r="A4873" s="57">
        <v>31162401</v>
      </c>
      <c r="B4873" s="58" t="s">
        <v>16263</v>
      </c>
    </row>
    <row r="4874" spans="1:2" x14ac:dyDescent="0.25">
      <c r="A4874" s="57">
        <v>31162402</v>
      </c>
      <c r="B4874" s="58" t="s">
        <v>10926</v>
      </c>
    </row>
    <row r="4875" spans="1:2" x14ac:dyDescent="0.25">
      <c r="A4875" s="57">
        <v>31162403</v>
      </c>
      <c r="B4875" s="58" t="s">
        <v>506</v>
      </c>
    </row>
    <row r="4876" spans="1:2" x14ac:dyDescent="0.25">
      <c r="A4876" s="57">
        <v>31162404</v>
      </c>
      <c r="B4876" s="58" t="s">
        <v>10095</v>
      </c>
    </row>
    <row r="4877" spans="1:2" x14ac:dyDescent="0.25">
      <c r="A4877" s="57">
        <v>31162405</v>
      </c>
      <c r="B4877" s="58" t="s">
        <v>13872</v>
      </c>
    </row>
    <row r="4878" spans="1:2" x14ac:dyDescent="0.25">
      <c r="A4878" s="57">
        <v>31162406</v>
      </c>
      <c r="B4878" s="58" t="s">
        <v>12531</v>
      </c>
    </row>
    <row r="4879" spans="1:2" x14ac:dyDescent="0.25">
      <c r="A4879" s="57">
        <v>31162407</v>
      </c>
      <c r="B4879" s="58" t="s">
        <v>14856</v>
      </c>
    </row>
    <row r="4880" spans="1:2" x14ac:dyDescent="0.25">
      <c r="A4880" s="57">
        <v>31162409</v>
      </c>
      <c r="B4880" s="58" t="s">
        <v>9884</v>
      </c>
    </row>
    <row r="4881" spans="1:2" x14ac:dyDescent="0.25">
      <c r="A4881" s="57">
        <v>31162410</v>
      </c>
      <c r="B4881" s="58" t="s">
        <v>5029</v>
      </c>
    </row>
    <row r="4882" spans="1:2" x14ac:dyDescent="0.25">
      <c r="A4882" s="57">
        <v>31162411</v>
      </c>
      <c r="B4882" s="58" t="s">
        <v>5433</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11609</v>
      </c>
    </row>
    <row r="4889" spans="1:2" x14ac:dyDescent="0.25">
      <c r="A4889" s="57">
        <v>31162418</v>
      </c>
      <c r="B4889" s="58" t="s">
        <v>14695</v>
      </c>
    </row>
    <row r="4890" spans="1:2" x14ac:dyDescent="0.25">
      <c r="A4890" s="57">
        <v>31162501</v>
      </c>
      <c r="B4890" s="58" t="s">
        <v>4702</v>
      </c>
    </row>
    <row r="4891" spans="1:2" x14ac:dyDescent="0.25">
      <c r="A4891" s="57">
        <v>31162502</v>
      </c>
      <c r="B4891" s="58" t="s">
        <v>5258</v>
      </c>
    </row>
    <row r="4892" spans="1:2" x14ac:dyDescent="0.25">
      <c r="A4892" s="57">
        <v>31162503</v>
      </c>
      <c r="B4892" s="58" t="s">
        <v>11140</v>
      </c>
    </row>
    <row r="4893" spans="1:2" x14ac:dyDescent="0.25">
      <c r="A4893" s="57">
        <v>31162504</v>
      </c>
      <c r="B4893" s="58" t="s">
        <v>15481</v>
      </c>
    </row>
    <row r="4894" spans="1:2" x14ac:dyDescent="0.25">
      <c r="A4894" s="57">
        <v>31162505</v>
      </c>
      <c r="B4894" s="58" t="s">
        <v>12568</v>
      </c>
    </row>
    <row r="4895" spans="1:2" x14ac:dyDescent="0.25">
      <c r="A4895" s="57">
        <v>31162506</v>
      </c>
      <c r="B4895" s="58" t="s">
        <v>8757</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13207</v>
      </c>
    </row>
    <row r="4900" spans="1:2" x14ac:dyDescent="0.25">
      <c r="A4900" s="57">
        <v>31162604</v>
      </c>
      <c r="B4900" s="58" t="s">
        <v>2465</v>
      </c>
    </row>
    <row r="4901" spans="1:2" x14ac:dyDescent="0.25">
      <c r="A4901" s="57">
        <v>31162605</v>
      </c>
      <c r="B4901" s="58" t="s">
        <v>12886</v>
      </c>
    </row>
    <row r="4902" spans="1:2" x14ac:dyDescent="0.25">
      <c r="A4902" s="57">
        <v>31162606</v>
      </c>
      <c r="B4902" s="58" t="s">
        <v>18628</v>
      </c>
    </row>
    <row r="4903" spans="1:2" x14ac:dyDescent="0.25">
      <c r="A4903" s="57">
        <v>31162607</v>
      </c>
      <c r="B4903" s="58" t="s">
        <v>9838</v>
      </c>
    </row>
    <row r="4904" spans="1:2" x14ac:dyDescent="0.25">
      <c r="A4904" s="57">
        <v>31162608</v>
      </c>
      <c r="B4904" s="58" t="s">
        <v>10567</v>
      </c>
    </row>
    <row r="4905" spans="1:2" x14ac:dyDescent="0.25">
      <c r="A4905" s="57">
        <v>31162609</v>
      </c>
      <c r="B4905" s="58" t="s">
        <v>13404</v>
      </c>
    </row>
    <row r="4906" spans="1:2" x14ac:dyDescent="0.25">
      <c r="A4906" s="57">
        <v>31162610</v>
      </c>
      <c r="B4906" s="58" t="s">
        <v>13208</v>
      </c>
    </row>
    <row r="4907" spans="1:2" x14ac:dyDescent="0.25">
      <c r="A4907" s="57">
        <v>31162611</v>
      </c>
      <c r="B4907" s="58" t="s">
        <v>17698</v>
      </c>
    </row>
    <row r="4908" spans="1:2" x14ac:dyDescent="0.25">
      <c r="A4908" s="57">
        <v>31162701</v>
      </c>
      <c r="B4908" s="58" t="s">
        <v>8707</v>
      </c>
    </row>
    <row r="4909" spans="1:2" x14ac:dyDescent="0.25">
      <c r="A4909" s="57">
        <v>31162702</v>
      </c>
      <c r="B4909" s="58" t="s">
        <v>7053</v>
      </c>
    </row>
    <row r="4910" spans="1:2" x14ac:dyDescent="0.25">
      <c r="A4910" s="57">
        <v>31162703</v>
      </c>
      <c r="B4910" s="58" t="s">
        <v>11662</v>
      </c>
    </row>
    <row r="4911" spans="1:2" x14ac:dyDescent="0.25">
      <c r="A4911" s="57">
        <v>31162704</v>
      </c>
      <c r="B4911" s="58" t="s">
        <v>15303</v>
      </c>
    </row>
    <row r="4912" spans="1:2" x14ac:dyDescent="0.25">
      <c r="A4912" s="57">
        <v>31162801</v>
      </c>
      <c r="B4912" s="58" t="s">
        <v>18704</v>
      </c>
    </row>
    <row r="4913" spans="1:2" x14ac:dyDescent="0.25">
      <c r="A4913" s="57">
        <v>31162802</v>
      </c>
      <c r="B4913" s="58" t="s">
        <v>17235</v>
      </c>
    </row>
    <row r="4914" spans="1:2" x14ac:dyDescent="0.25">
      <c r="A4914" s="57">
        <v>31162803</v>
      </c>
      <c r="B4914" s="58" t="s">
        <v>13351</v>
      </c>
    </row>
    <row r="4915" spans="1:2" x14ac:dyDescent="0.25">
      <c r="A4915" s="57">
        <v>31162804</v>
      </c>
      <c r="B4915" s="58" t="s">
        <v>336</v>
      </c>
    </row>
    <row r="4916" spans="1:2" x14ac:dyDescent="0.25">
      <c r="A4916" s="57">
        <v>31162805</v>
      </c>
      <c r="B4916" s="58" t="s">
        <v>13651</v>
      </c>
    </row>
    <row r="4917" spans="1:2" x14ac:dyDescent="0.25">
      <c r="A4917" s="57">
        <v>31162806</v>
      </c>
      <c r="B4917" s="58" t="s">
        <v>3534</v>
      </c>
    </row>
    <row r="4918" spans="1:2" x14ac:dyDescent="0.25">
      <c r="A4918" s="57">
        <v>31162807</v>
      </c>
      <c r="B4918" s="58" t="s">
        <v>4391</v>
      </c>
    </row>
    <row r="4919" spans="1:2" x14ac:dyDescent="0.25">
      <c r="A4919" s="57">
        <v>31162808</v>
      </c>
      <c r="B4919" s="58" t="s">
        <v>7571</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8278</v>
      </c>
    </row>
    <row r="4924" spans="1:2" x14ac:dyDescent="0.25">
      <c r="A4924" s="57">
        <v>31162902</v>
      </c>
      <c r="B4924" s="58" t="s">
        <v>9937</v>
      </c>
    </row>
    <row r="4925" spans="1:2" x14ac:dyDescent="0.25">
      <c r="A4925" s="57">
        <v>31162903</v>
      </c>
      <c r="B4925" s="58" t="s">
        <v>14999</v>
      </c>
    </row>
    <row r="4926" spans="1:2" x14ac:dyDescent="0.25">
      <c r="A4926" s="57">
        <v>31162904</v>
      </c>
      <c r="B4926" s="58" t="s">
        <v>4595</v>
      </c>
    </row>
    <row r="4927" spans="1:2" x14ac:dyDescent="0.25">
      <c r="A4927" s="57">
        <v>31162905</v>
      </c>
      <c r="B4927" s="58" t="s">
        <v>17893</v>
      </c>
    </row>
    <row r="4928" spans="1:2" x14ac:dyDescent="0.25">
      <c r="A4928" s="57">
        <v>31162906</v>
      </c>
      <c r="B4928" s="58" t="s">
        <v>15670</v>
      </c>
    </row>
    <row r="4929" spans="1:2" x14ac:dyDescent="0.25">
      <c r="A4929" s="57">
        <v>31163001</v>
      </c>
      <c r="B4929" s="58" t="s">
        <v>11900</v>
      </c>
    </row>
    <row r="4930" spans="1:2" x14ac:dyDescent="0.25">
      <c r="A4930" s="57">
        <v>31163002</v>
      </c>
      <c r="B4930" s="58" t="s">
        <v>10048</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3804</v>
      </c>
    </row>
    <row r="4935" spans="1:2" x14ac:dyDescent="0.25">
      <c r="A4935" s="57">
        <v>31163102</v>
      </c>
      <c r="B4935" s="58" t="s">
        <v>5321</v>
      </c>
    </row>
    <row r="4936" spans="1:2" x14ac:dyDescent="0.25">
      <c r="A4936" s="57">
        <v>31163103</v>
      </c>
      <c r="B4936" s="58" t="s">
        <v>6597</v>
      </c>
    </row>
    <row r="4937" spans="1:2" x14ac:dyDescent="0.25">
      <c r="A4937" s="57">
        <v>31163201</v>
      </c>
      <c r="B4937" s="58" t="s">
        <v>16196</v>
      </c>
    </row>
    <row r="4938" spans="1:2" x14ac:dyDescent="0.25">
      <c r="A4938" s="57">
        <v>31163202</v>
      </c>
      <c r="B4938" s="58" t="s">
        <v>16037</v>
      </c>
    </row>
    <row r="4939" spans="1:2" x14ac:dyDescent="0.25">
      <c r="A4939" s="57">
        <v>31163203</v>
      </c>
      <c r="B4939" s="58" t="s">
        <v>2835</v>
      </c>
    </row>
    <row r="4940" spans="1:2" x14ac:dyDescent="0.25">
      <c r="A4940" s="57">
        <v>31163204</v>
      </c>
      <c r="B4940" s="58" t="s">
        <v>9884</v>
      </c>
    </row>
    <row r="4941" spans="1:2" x14ac:dyDescent="0.25">
      <c r="A4941" s="57">
        <v>31163205</v>
      </c>
      <c r="B4941" s="58" t="s">
        <v>1134</v>
      </c>
    </row>
    <row r="4942" spans="1:2" x14ac:dyDescent="0.25">
      <c r="A4942" s="57">
        <v>31163207</v>
      </c>
      <c r="B4942" s="58" t="s">
        <v>5963</v>
      </c>
    </row>
    <row r="4943" spans="1:2" x14ac:dyDescent="0.25">
      <c r="A4943" s="57">
        <v>31163208</v>
      </c>
      <c r="B4943" s="58" t="s">
        <v>7864</v>
      </c>
    </row>
    <row r="4944" spans="1:2" x14ac:dyDescent="0.25">
      <c r="A4944" s="57">
        <v>31163209</v>
      </c>
      <c r="B4944" s="58" t="s">
        <v>12848</v>
      </c>
    </row>
    <row r="4945" spans="1:2" x14ac:dyDescent="0.25">
      <c r="A4945" s="57">
        <v>31163210</v>
      </c>
      <c r="B4945" s="58" t="s">
        <v>8823</v>
      </c>
    </row>
    <row r="4946" spans="1:2" x14ac:dyDescent="0.25">
      <c r="A4946" s="57">
        <v>31163211</v>
      </c>
      <c r="B4946" s="58" t="s">
        <v>5971</v>
      </c>
    </row>
    <row r="4947" spans="1:2" x14ac:dyDescent="0.25">
      <c r="A4947" s="57">
        <v>31163212</v>
      </c>
      <c r="B4947" s="58" t="s">
        <v>16367</v>
      </c>
    </row>
    <row r="4948" spans="1:2" x14ac:dyDescent="0.25">
      <c r="A4948" s="57">
        <v>31163213</v>
      </c>
      <c r="B4948" s="58" t="s">
        <v>11904</v>
      </c>
    </row>
    <row r="4949" spans="1:2" x14ac:dyDescent="0.25">
      <c r="A4949" s="57">
        <v>31163214</v>
      </c>
      <c r="B4949" s="58" t="s">
        <v>13182</v>
      </c>
    </row>
    <row r="4950" spans="1:2" x14ac:dyDescent="0.25">
      <c r="A4950" s="57">
        <v>31163215</v>
      </c>
      <c r="B4950" s="58" t="s">
        <v>5029</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7618</v>
      </c>
    </row>
    <row r="4955" spans="1:2" x14ac:dyDescent="0.25">
      <c r="A4955" s="57">
        <v>31171504</v>
      </c>
      <c r="B4955" s="58" t="s">
        <v>10793</v>
      </c>
    </row>
    <row r="4956" spans="1:2" x14ac:dyDescent="0.25">
      <c r="A4956" s="57">
        <v>31171505</v>
      </c>
      <c r="B4956" s="58" t="s">
        <v>6544</v>
      </c>
    </row>
    <row r="4957" spans="1:2" x14ac:dyDescent="0.25">
      <c r="A4957" s="57">
        <v>31171506</v>
      </c>
      <c r="B4957" s="58" t="s">
        <v>2771</v>
      </c>
    </row>
    <row r="4958" spans="1:2" x14ac:dyDescent="0.25">
      <c r="A4958" s="57">
        <v>31171507</v>
      </c>
      <c r="B4958" s="58" t="s">
        <v>6780</v>
      </c>
    </row>
    <row r="4959" spans="1:2" x14ac:dyDescent="0.25">
      <c r="A4959" s="57">
        <v>31171508</v>
      </c>
      <c r="B4959" s="58" t="s">
        <v>2059</v>
      </c>
    </row>
    <row r="4960" spans="1:2" x14ac:dyDescent="0.25">
      <c r="A4960" s="57">
        <v>31171509</v>
      </c>
      <c r="B4960" s="58" t="s">
        <v>10563</v>
      </c>
    </row>
    <row r="4961" spans="1:2" x14ac:dyDescent="0.25">
      <c r="A4961" s="57">
        <v>31171510</v>
      </c>
      <c r="B4961" s="58" t="s">
        <v>7426</v>
      </c>
    </row>
    <row r="4962" spans="1:2" x14ac:dyDescent="0.25">
      <c r="A4962" s="57">
        <v>31171511</v>
      </c>
      <c r="B4962" s="58" t="s">
        <v>12256</v>
      </c>
    </row>
    <row r="4963" spans="1:2" x14ac:dyDescent="0.25">
      <c r="A4963" s="57">
        <v>31171512</v>
      </c>
      <c r="B4963" s="58" t="s">
        <v>15866</v>
      </c>
    </row>
    <row r="4964" spans="1:2" x14ac:dyDescent="0.25">
      <c r="A4964" s="57">
        <v>31171513</v>
      </c>
      <c r="B4964" s="58" t="s">
        <v>14005</v>
      </c>
    </row>
    <row r="4965" spans="1:2" x14ac:dyDescent="0.25">
      <c r="A4965" s="57">
        <v>31171515</v>
      </c>
      <c r="B4965" s="58" t="s">
        <v>9420</v>
      </c>
    </row>
    <row r="4966" spans="1:2" x14ac:dyDescent="0.25">
      <c r="A4966" s="57">
        <v>31171516</v>
      </c>
      <c r="B4966" s="58" t="s">
        <v>9097</v>
      </c>
    </row>
    <row r="4967" spans="1:2" x14ac:dyDescent="0.25">
      <c r="A4967" s="57">
        <v>31171518</v>
      </c>
      <c r="B4967" s="58" t="s">
        <v>6344</v>
      </c>
    </row>
    <row r="4968" spans="1:2" x14ac:dyDescent="0.25">
      <c r="A4968" s="57">
        <v>31171519</v>
      </c>
      <c r="B4968" s="58" t="s">
        <v>2267</v>
      </c>
    </row>
    <row r="4969" spans="1:2" x14ac:dyDescent="0.25">
      <c r="A4969" s="57">
        <v>31171520</v>
      </c>
      <c r="B4969" s="58" t="s">
        <v>1878</v>
      </c>
    </row>
    <row r="4970" spans="1:2" x14ac:dyDescent="0.25">
      <c r="A4970" s="57">
        <v>31171521</v>
      </c>
      <c r="B4970" s="58" t="s">
        <v>9754</v>
      </c>
    </row>
    <row r="4971" spans="1:2" x14ac:dyDescent="0.25">
      <c r="A4971" s="57">
        <v>31171522</v>
      </c>
      <c r="B4971" s="58" t="s">
        <v>2252</v>
      </c>
    </row>
    <row r="4972" spans="1:2" x14ac:dyDescent="0.25">
      <c r="A4972" s="57">
        <v>31171523</v>
      </c>
      <c r="B4972" s="58" t="s">
        <v>13443</v>
      </c>
    </row>
    <row r="4973" spans="1:2" x14ac:dyDescent="0.25">
      <c r="A4973" s="57">
        <v>31171524</v>
      </c>
      <c r="B4973" s="58" t="s">
        <v>15269</v>
      </c>
    </row>
    <row r="4974" spans="1:2" x14ac:dyDescent="0.25">
      <c r="A4974" s="57">
        <v>31171525</v>
      </c>
      <c r="B4974" s="58" t="s">
        <v>16596</v>
      </c>
    </row>
    <row r="4975" spans="1:2" x14ac:dyDescent="0.25">
      <c r="A4975" s="57">
        <v>31171526</v>
      </c>
      <c r="B4975" s="58" t="s">
        <v>9904</v>
      </c>
    </row>
    <row r="4976" spans="1:2" x14ac:dyDescent="0.25">
      <c r="A4976" s="57">
        <v>31171527</v>
      </c>
      <c r="B4976" s="58" t="s">
        <v>2001</v>
      </c>
    </row>
    <row r="4977" spans="1:2" x14ac:dyDescent="0.25">
      <c r="A4977" s="57">
        <v>31171528</v>
      </c>
      <c r="B4977" s="58" t="s">
        <v>2800</v>
      </c>
    </row>
    <row r="4978" spans="1:2" x14ac:dyDescent="0.25">
      <c r="A4978" s="57">
        <v>31171529</v>
      </c>
      <c r="B4978" s="58" t="s">
        <v>13198</v>
      </c>
    </row>
    <row r="4979" spans="1:2" x14ac:dyDescent="0.25">
      <c r="A4979" s="57">
        <v>31171603</v>
      </c>
      <c r="B4979" s="58" t="s">
        <v>14001</v>
      </c>
    </row>
    <row r="4980" spans="1:2" x14ac:dyDescent="0.25">
      <c r="A4980" s="57">
        <v>31171604</v>
      </c>
      <c r="B4980" s="58" t="s">
        <v>809</v>
      </c>
    </row>
    <row r="4981" spans="1:2" x14ac:dyDescent="0.25">
      <c r="A4981" s="57">
        <v>31171605</v>
      </c>
      <c r="B4981" s="58" t="s">
        <v>10925</v>
      </c>
    </row>
    <row r="4982" spans="1:2" x14ac:dyDescent="0.25">
      <c r="A4982" s="57">
        <v>31171606</v>
      </c>
      <c r="B4982" s="58" t="s">
        <v>877</v>
      </c>
    </row>
    <row r="4983" spans="1:2" x14ac:dyDescent="0.25">
      <c r="A4983" s="57">
        <v>31171704</v>
      </c>
      <c r="B4983" s="58" t="s">
        <v>15843</v>
      </c>
    </row>
    <row r="4984" spans="1:2" x14ac:dyDescent="0.25">
      <c r="A4984" s="57">
        <v>31171706</v>
      </c>
      <c r="B4984" s="58" t="s">
        <v>15796</v>
      </c>
    </row>
    <row r="4985" spans="1:2" x14ac:dyDescent="0.25">
      <c r="A4985" s="57">
        <v>31171707</v>
      </c>
      <c r="B4985" s="58" t="s">
        <v>11779</v>
      </c>
    </row>
    <row r="4986" spans="1:2" x14ac:dyDescent="0.25">
      <c r="A4986" s="57">
        <v>31171708</v>
      </c>
      <c r="B4986" s="58" t="s">
        <v>3564</v>
      </c>
    </row>
    <row r="4987" spans="1:2" x14ac:dyDescent="0.25">
      <c r="A4987" s="57">
        <v>31171709</v>
      </c>
      <c r="B4987" s="58" t="s">
        <v>11564</v>
      </c>
    </row>
    <row r="4988" spans="1:2" x14ac:dyDescent="0.25">
      <c r="A4988" s="57">
        <v>31171710</v>
      </c>
      <c r="B4988" s="58" t="s">
        <v>10856</v>
      </c>
    </row>
    <row r="4989" spans="1:2" x14ac:dyDescent="0.25">
      <c r="A4989" s="57">
        <v>31171711</v>
      </c>
      <c r="B4989" s="58" t="s">
        <v>16469</v>
      </c>
    </row>
    <row r="4990" spans="1:2" x14ac:dyDescent="0.25">
      <c r="A4990" s="57">
        <v>31171712</v>
      </c>
      <c r="B4990" s="58" t="s">
        <v>18054</v>
      </c>
    </row>
    <row r="4991" spans="1:2" x14ac:dyDescent="0.25">
      <c r="A4991" s="57">
        <v>31171713</v>
      </c>
      <c r="B4991" s="58" t="s">
        <v>10169</v>
      </c>
    </row>
    <row r="4992" spans="1:2" x14ac:dyDescent="0.25">
      <c r="A4992" s="57">
        <v>31171714</v>
      </c>
      <c r="B4992" s="58" t="s">
        <v>8244</v>
      </c>
    </row>
    <row r="4993" spans="1:2" x14ac:dyDescent="0.25">
      <c r="A4993" s="57">
        <v>31171801</v>
      </c>
      <c r="B4993" s="58" t="s">
        <v>17791</v>
      </c>
    </row>
    <row r="4994" spans="1:2" x14ac:dyDescent="0.25">
      <c r="A4994" s="57">
        <v>31171802</v>
      </c>
      <c r="B4994" s="58" t="s">
        <v>7235</v>
      </c>
    </row>
    <row r="4995" spans="1:2" x14ac:dyDescent="0.25">
      <c r="A4995" s="57">
        <v>31171803</v>
      </c>
      <c r="B4995" s="58" t="s">
        <v>1024</v>
      </c>
    </row>
    <row r="4996" spans="1:2" x14ac:dyDescent="0.25">
      <c r="A4996" s="57">
        <v>31171804</v>
      </c>
      <c r="B4996" s="58" t="s">
        <v>9989</v>
      </c>
    </row>
    <row r="4997" spans="1:2" x14ac:dyDescent="0.25">
      <c r="A4997" s="57">
        <v>31171805</v>
      </c>
      <c r="B4997" s="58" t="s">
        <v>13624</v>
      </c>
    </row>
    <row r="4998" spans="1:2" x14ac:dyDescent="0.25">
      <c r="A4998" s="57">
        <v>31171806</v>
      </c>
      <c r="B4998" s="58" t="s">
        <v>4190</v>
      </c>
    </row>
    <row r="4999" spans="1:2" x14ac:dyDescent="0.25">
      <c r="A4999" s="57">
        <v>31171901</v>
      </c>
      <c r="B4999" s="58" t="s">
        <v>5837</v>
      </c>
    </row>
    <row r="5000" spans="1:2" x14ac:dyDescent="0.25">
      <c r="A5000" s="57">
        <v>31181501</v>
      </c>
      <c r="B5000" s="58" t="s">
        <v>9267</v>
      </c>
    </row>
    <row r="5001" spans="1:2" x14ac:dyDescent="0.25">
      <c r="A5001" s="57">
        <v>31181502</v>
      </c>
      <c r="B5001" s="58" t="s">
        <v>12542</v>
      </c>
    </row>
    <row r="5002" spans="1:2" x14ac:dyDescent="0.25">
      <c r="A5002" s="57">
        <v>31181503</v>
      </c>
      <c r="B5002" s="58" t="s">
        <v>7174</v>
      </c>
    </row>
    <row r="5003" spans="1:2" x14ac:dyDescent="0.25">
      <c r="A5003" s="57">
        <v>31181504</v>
      </c>
      <c r="B5003" s="58" t="s">
        <v>2436</v>
      </c>
    </row>
    <row r="5004" spans="1:2" x14ac:dyDescent="0.25">
      <c r="A5004" s="57">
        <v>31181505</v>
      </c>
      <c r="B5004" s="58" t="s">
        <v>6713</v>
      </c>
    </row>
    <row r="5005" spans="1:2" x14ac:dyDescent="0.25">
      <c r="A5005" s="57">
        <v>31181506</v>
      </c>
      <c r="B5005" s="58" t="s">
        <v>12341</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11874</v>
      </c>
    </row>
    <row r="5011" spans="1:2" x14ac:dyDescent="0.25">
      <c r="A5011" s="57">
        <v>31181512</v>
      </c>
      <c r="B5011" s="58" t="s">
        <v>2187</v>
      </c>
    </row>
    <row r="5012" spans="1:2" x14ac:dyDescent="0.25">
      <c r="A5012" s="57">
        <v>31181601</v>
      </c>
      <c r="B5012" s="58" t="s">
        <v>8643</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15584</v>
      </c>
    </row>
    <row r="5017" spans="1:2" x14ac:dyDescent="0.25">
      <c r="A5017" s="57">
        <v>31181606</v>
      </c>
      <c r="B5017" s="58" t="s">
        <v>4014</v>
      </c>
    </row>
    <row r="5018" spans="1:2" x14ac:dyDescent="0.25">
      <c r="A5018" s="57">
        <v>31181607</v>
      </c>
      <c r="B5018" s="58" t="s">
        <v>14503</v>
      </c>
    </row>
    <row r="5019" spans="1:2" x14ac:dyDescent="0.25">
      <c r="A5019" s="57">
        <v>31181701</v>
      </c>
      <c r="B5019" s="58" t="s">
        <v>8049</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14908</v>
      </c>
    </row>
    <row r="5024" spans="1:2" x14ac:dyDescent="0.25">
      <c r="A5024" s="57">
        <v>31191504</v>
      </c>
      <c r="B5024" s="58" t="s">
        <v>11455</v>
      </c>
    </row>
    <row r="5025" spans="1:2" x14ac:dyDescent="0.25">
      <c r="A5025" s="57">
        <v>31191505</v>
      </c>
      <c r="B5025" s="58" t="s">
        <v>1138</v>
      </c>
    </row>
    <row r="5026" spans="1:2" x14ac:dyDescent="0.25">
      <c r="A5026" s="57">
        <v>31191506</v>
      </c>
      <c r="B5026" s="58" t="s">
        <v>1391</v>
      </c>
    </row>
    <row r="5027" spans="1:2" x14ac:dyDescent="0.25">
      <c r="A5027" s="57">
        <v>31191507</v>
      </c>
      <c r="B5027" s="58" t="s">
        <v>15778</v>
      </c>
    </row>
    <row r="5028" spans="1:2" x14ac:dyDescent="0.25">
      <c r="A5028" s="57">
        <v>31191508</v>
      </c>
      <c r="B5028" s="58" t="s">
        <v>7088</v>
      </c>
    </row>
    <row r="5029" spans="1:2" x14ac:dyDescent="0.25">
      <c r="A5029" s="57">
        <v>31191509</v>
      </c>
      <c r="B5029" s="58" t="s">
        <v>1984</v>
      </c>
    </row>
    <row r="5030" spans="1:2" x14ac:dyDescent="0.25">
      <c r="A5030" s="57">
        <v>31191510</v>
      </c>
      <c r="B5030" s="58" t="s">
        <v>18698</v>
      </c>
    </row>
    <row r="5031" spans="1:2" x14ac:dyDescent="0.25">
      <c r="A5031" s="57">
        <v>31191511</v>
      </c>
      <c r="B5031" s="58" t="s">
        <v>4573</v>
      </c>
    </row>
    <row r="5032" spans="1:2" x14ac:dyDescent="0.25">
      <c r="A5032" s="57">
        <v>31191512</v>
      </c>
      <c r="B5032" s="58" t="s">
        <v>11479</v>
      </c>
    </row>
    <row r="5033" spans="1:2" x14ac:dyDescent="0.25">
      <c r="A5033" s="57">
        <v>31191513</v>
      </c>
      <c r="B5033" s="58" t="s">
        <v>13274</v>
      </c>
    </row>
    <row r="5034" spans="1:2" x14ac:dyDescent="0.25">
      <c r="A5034" s="57">
        <v>31191514</v>
      </c>
      <c r="B5034" s="58" t="s">
        <v>12611</v>
      </c>
    </row>
    <row r="5035" spans="1:2" x14ac:dyDescent="0.25">
      <c r="A5035" s="57">
        <v>31191515</v>
      </c>
      <c r="B5035" s="58" t="s">
        <v>12712</v>
      </c>
    </row>
    <row r="5036" spans="1:2" x14ac:dyDescent="0.25">
      <c r="A5036" s="57">
        <v>31191516</v>
      </c>
      <c r="B5036" s="58" t="s">
        <v>2421</v>
      </c>
    </row>
    <row r="5037" spans="1:2" x14ac:dyDescent="0.25">
      <c r="A5037" s="57">
        <v>31191517</v>
      </c>
      <c r="B5037" s="58" t="s">
        <v>3071</v>
      </c>
    </row>
    <row r="5038" spans="1:2" x14ac:dyDescent="0.25">
      <c r="A5038" s="57">
        <v>31191518</v>
      </c>
      <c r="B5038" s="58" t="s">
        <v>8638</v>
      </c>
    </row>
    <row r="5039" spans="1:2" x14ac:dyDescent="0.25">
      <c r="A5039" s="57">
        <v>31191519</v>
      </c>
      <c r="B5039" s="58" t="s">
        <v>11777</v>
      </c>
    </row>
    <row r="5040" spans="1:2" x14ac:dyDescent="0.25">
      <c r="A5040" s="57">
        <v>31191601</v>
      </c>
      <c r="B5040" s="58" t="s">
        <v>6552</v>
      </c>
    </row>
    <row r="5041" spans="1:2" x14ac:dyDescent="0.25">
      <c r="A5041" s="57">
        <v>31191602</v>
      </c>
      <c r="B5041" s="58" t="s">
        <v>8434</v>
      </c>
    </row>
    <row r="5042" spans="1:2" x14ac:dyDescent="0.25">
      <c r="A5042" s="57">
        <v>31191603</v>
      </c>
      <c r="B5042" s="58" t="s">
        <v>2496</v>
      </c>
    </row>
    <row r="5043" spans="1:2" x14ac:dyDescent="0.25">
      <c r="A5043" s="57">
        <v>31201501</v>
      </c>
      <c r="B5043" s="58" t="s">
        <v>17517</v>
      </c>
    </row>
    <row r="5044" spans="1:2" x14ac:dyDescent="0.25">
      <c r="A5044" s="57">
        <v>31201502</v>
      </c>
      <c r="B5044" s="58" t="s">
        <v>12255</v>
      </c>
    </row>
    <row r="5045" spans="1:2" x14ac:dyDescent="0.25">
      <c r="A5045" s="57">
        <v>31201503</v>
      </c>
      <c r="B5045" s="58" t="s">
        <v>14992</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7906</v>
      </c>
    </row>
    <row r="5050" spans="1:2" x14ac:dyDescent="0.25">
      <c r="A5050" s="57">
        <v>31201508</v>
      </c>
      <c r="B5050" s="58" t="s">
        <v>14338</v>
      </c>
    </row>
    <row r="5051" spans="1:2" x14ac:dyDescent="0.25">
      <c r="A5051" s="57">
        <v>31201509</v>
      </c>
      <c r="B5051" s="58" t="s">
        <v>6015</v>
      </c>
    </row>
    <row r="5052" spans="1:2" x14ac:dyDescent="0.25">
      <c r="A5052" s="57">
        <v>31201510</v>
      </c>
      <c r="B5052" s="58" t="s">
        <v>14221</v>
      </c>
    </row>
    <row r="5053" spans="1:2" x14ac:dyDescent="0.25">
      <c r="A5053" s="57">
        <v>31201511</v>
      </c>
      <c r="B5053" s="58" t="s">
        <v>3574</v>
      </c>
    </row>
    <row r="5054" spans="1:2" x14ac:dyDescent="0.25">
      <c r="A5054" s="57">
        <v>31201512</v>
      </c>
      <c r="B5054" s="58" t="s">
        <v>2603</v>
      </c>
    </row>
    <row r="5055" spans="1:2" x14ac:dyDescent="0.25">
      <c r="A5055" s="57">
        <v>31201513</v>
      </c>
      <c r="B5055" s="58" t="s">
        <v>11408</v>
      </c>
    </row>
    <row r="5056" spans="1:2" x14ac:dyDescent="0.25">
      <c r="A5056" s="57">
        <v>31201514</v>
      </c>
      <c r="B5056" s="58" t="s">
        <v>6800</v>
      </c>
    </row>
    <row r="5057" spans="1:2" x14ac:dyDescent="0.25">
      <c r="A5057" s="57">
        <v>31201515</v>
      </c>
      <c r="B5057" s="58" t="s">
        <v>13390</v>
      </c>
    </row>
    <row r="5058" spans="1:2" x14ac:dyDescent="0.25">
      <c r="A5058" s="57">
        <v>31201516</v>
      </c>
      <c r="B5058" s="58" t="s">
        <v>10947</v>
      </c>
    </row>
    <row r="5059" spans="1:2" x14ac:dyDescent="0.25">
      <c r="A5059" s="57">
        <v>31201517</v>
      </c>
      <c r="B5059" s="58" t="s">
        <v>10736</v>
      </c>
    </row>
    <row r="5060" spans="1:2" x14ac:dyDescent="0.25">
      <c r="A5060" s="57">
        <v>31201518</v>
      </c>
      <c r="B5060" s="58" t="s">
        <v>7633</v>
      </c>
    </row>
    <row r="5061" spans="1:2" x14ac:dyDescent="0.25">
      <c r="A5061" s="57">
        <v>31201519</v>
      </c>
      <c r="B5061" s="58" t="s">
        <v>3105</v>
      </c>
    </row>
    <row r="5062" spans="1:2" x14ac:dyDescent="0.25">
      <c r="A5062" s="57">
        <v>31201520</v>
      </c>
      <c r="B5062" s="58" t="s">
        <v>16368</v>
      </c>
    </row>
    <row r="5063" spans="1:2" x14ac:dyDescent="0.25">
      <c r="A5063" s="57">
        <v>31201521</v>
      </c>
      <c r="B5063" s="58" t="s">
        <v>11494</v>
      </c>
    </row>
    <row r="5064" spans="1:2" x14ac:dyDescent="0.25">
      <c r="A5064" s="57">
        <v>31201522</v>
      </c>
      <c r="B5064" s="58" t="s">
        <v>10372</v>
      </c>
    </row>
    <row r="5065" spans="1:2" x14ac:dyDescent="0.25">
      <c r="A5065" s="57">
        <v>31201523</v>
      </c>
      <c r="B5065" s="58" t="s">
        <v>15263</v>
      </c>
    </row>
    <row r="5066" spans="1:2" x14ac:dyDescent="0.25">
      <c r="A5066" s="57">
        <v>31201524</v>
      </c>
      <c r="B5066" s="58" t="s">
        <v>4109</v>
      </c>
    </row>
    <row r="5067" spans="1:2" x14ac:dyDescent="0.25">
      <c r="A5067" s="57">
        <v>31201525</v>
      </c>
      <c r="B5067" s="58" t="s">
        <v>11766</v>
      </c>
    </row>
    <row r="5068" spans="1:2" x14ac:dyDescent="0.25">
      <c r="A5068" s="57">
        <v>31201526</v>
      </c>
      <c r="B5068" s="58" t="s">
        <v>3010</v>
      </c>
    </row>
    <row r="5069" spans="1:2" x14ac:dyDescent="0.25">
      <c r="A5069" s="57">
        <v>31201527</v>
      </c>
      <c r="B5069" s="58" t="s">
        <v>6533</v>
      </c>
    </row>
    <row r="5070" spans="1:2" x14ac:dyDescent="0.25">
      <c r="A5070" s="57">
        <v>31201528</v>
      </c>
      <c r="B5070" s="58" t="s">
        <v>16706</v>
      </c>
    </row>
    <row r="5071" spans="1:2" x14ac:dyDescent="0.25">
      <c r="A5071" s="57">
        <v>31201601</v>
      </c>
      <c r="B5071" s="58" t="s">
        <v>14095</v>
      </c>
    </row>
    <row r="5072" spans="1:2" x14ac:dyDescent="0.25">
      <c r="A5072" s="57">
        <v>31201602</v>
      </c>
      <c r="B5072" s="58" t="s">
        <v>17232</v>
      </c>
    </row>
    <row r="5073" spans="1:2" x14ac:dyDescent="0.25">
      <c r="A5073" s="57">
        <v>31201603</v>
      </c>
      <c r="B5073" s="58" t="s">
        <v>5457</v>
      </c>
    </row>
    <row r="5074" spans="1:2" x14ac:dyDescent="0.25">
      <c r="A5074" s="57">
        <v>31201604</v>
      </c>
      <c r="B5074" s="58" t="s">
        <v>12913</v>
      </c>
    </row>
    <row r="5075" spans="1:2" x14ac:dyDescent="0.25">
      <c r="A5075" s="57">
        <v>31201605</v>
      </c>
      <c r="B5075" s="58" t="s">
        <v>5265</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13493</v>
      </c>
    </row>
    <row r="5082" spans="1:2" x14ac:dyDescent="0.25">
      <c r="A5082" s="57">
        <v>31201612</v>
      </c>
      <c r="B5082" s="58" t="s">
        <v>10766</v>
      </c>
    </row>
    <row r="5083" spans="1:2" x14ac:dyDescent="0.25">
      <c r="A5083" s="57">
        <v>31201613</v>
      </c>
      <c r="B5083" s="58" t="s">
        <v>15135</v>
      </c>
    </row>
    <row r="5084" spans="1:2" x14ac:dyDescent="0.25">
      <c r="A5084" s="57">
        <v>31201614</v>
      </c>
      <c r="B5084" s="58" t="s">
        <v>1912</v>
      </c>
    </row>
    <row r="5085" spans="1:2" x14ac:dyDescent="0.25">
      <c r="A5085" s="57">
        <v>31201615</v>
      </c>
      <c r="B5085" s="58" t="s">
        <v>3732</v>
      </c>
    </row>
    <row r="5086" spans="1:2" x14ac:dyDescent="0.25">
      <c r="A5086" s="57">
        <v>31201616</v>
      </c>
      <c r="B5086" s="58" t="s">
        <v>10320</v>
      </c>
    </row>
    <row r="5087" spans="1:2" x14ac:dyDescent="0.25">
      <c r="A5087" s="57">
        <v>31201617</v>
      </c>
      <c r="B5087" s="58" t="s">
        <v>16385</v>
      </c>
    </row>
    <row r="5088" spans="1:2" x14ac:dyDescent="0.25">
      <c r="A5088" s="57">
        <v>31211501</v>
      </c>
      <c r="B5088" s="58" t="s">
        <v>11605</v>
      </c>
    </row>
    <row r="5089" spans="1:2" x14ac:dyDescent="0.25">
      <c r="A5089" s="57">
        <v>31211502</v>
      </c>
      <c r="B5089" s="58" t="s">
        <v>2247</v>
      </c>
    </row>
    <row r="5090" spans="1:2" x14ac:dyDescent="0.25">
      <c r="A5090" s="57">
        <v>31211503</v>
      </c>
      <c r="B5090" s="58" t="s">
        <v>11036</v>
      </c>
    </row>
    <row r="5091" spans="1:2" x14ac:dyDescent="0.25">
      <c r="A5091" s="57">
        <v>31211504</v>
      </c>
      <c r="B5091" s="58" t="s">
        <v>14247</v>
      </c>
    </row>
    <row r="5092" spans="1:2" x14ac:dyDescent="0.25">
      <c r="A5092" s="57">
        <v>31211505</v>
      </c>
      <c r="B5092" s="58" t="s">
        <v>4280</v>
      </c>
    </row>
    <row r="5093" spans="1:2" x14ac:dyDescent="0.25">
      <c r="A5093" s="57">
        <v>31211506</v>
      </c>
      <c r="B5093" s="58" t="s">
        <v>8854</v>
      </c>
    </row>
    <row r="5094" spans="1:2" x14ac:dyDescent="0.25">
      <c r="A5094" s="57">
        <v>31211507</v>
      </c>
      <c r="B5094" s="58" t="s">
        <v>4701</v>
      </c>
    </row>
    <row r="5095" spans="1:2" x14ac:dyDescent="0.25">
      <c r="A5095" s="57">
        <v>31211508</v>
      </c>
      <c r="B5095" s="58" t="s">
        <v>11172</v>
      </c>
    </row>
    <row r="5096" spans="1:2" x14ac:dyDescent="0.25">
      <c r="A5096" s="57">
        <v>31211509</v>
      </c>
      <c r="B5096" s="58" t="s">
        <v>18659</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5563</v>
      </c>
    </row>
    <row r="5105" spans="1:2" x14ac:dyDescent="0.25">
      <c r="A5105" s="57">
        <v>31211606</v>
      </c>
      <c r="B5105" s="58" t="s">
        <v>14563</v>
      </c>
    </row>
    <row r="5106" spans="1:2" x14ac:dyDescent="0.25">
      <c r="A5106" s="57">
        <v>31211701</v>
      </c>
      <c r="B5106" s="58" t="s">
        <v>11722</v>
      </c>
    </row>
    <row r="5107" spans="1:2" x14ac:dyDescent="0.25">
      <c r="A5107" s="57">
        <v>31211702</v>
      </c>
      <c r="B5107" s="58" t="s">
        <v>18673</v>
      </c>
    </row>
    <row r="5108" spans="1:2" x14ac:dyDescent="0.25">
      <c r="A5108" s="57">
        <v>31211703</v>
      </c>
      <c r="B5108" s="58" t="s">
        <v>11443</v>
      </c>
    </row>
    <row r="5109" spans="1:2" x14ac:dyDescent="0.25">
      <c r="A5109" s="57">
        <v>31211704</v>
      </c>
      <c r="B5109" s="58" t="s">
        <v>9545</v>
      </c>
    </row>
    <row r="5110" spans="1:2" x14ac:dyDescent="0.25">
      <c r="A5110" s="57">
        <v>31211705</v>
      </c>
      <c r="B5110" s="58" t="s">
        <v>15605</v>
      </c>
    </row>
    <row r="5111" spans="1:2" x14ac:dyDescent="0.25">
      <c r="A5111" s="57">
        <v>31211706</v>
      </c>
      <c r="B5111" s="58" t="s">
        <v>12052</v>
      </c>
    </row>
    <row r="5112" spans="1:2" x14ac:dyDescent="0.25">
      <c r="A5112" s="57">
        <v>31211707</v>
      </c>
      <c r="B5112" s="58" t="s">
        <v>11815</v>
      </c>
    </row>
    <row r="5113" spans="1:2" x14ac:dyDescent="0.25">
      <c r="A5113" s="57">
        <v>31211708</v>
      </c>
      <c r="B5113" s="58" t="s">
        <v>1927</v>
      </c>
    </row>
    <row r="5114" spans="1:2" x14ac:dyDescent="0.25">
      <c r="A5114" s="57">
        <v>31211801</v>
      </c>
      <c r="B5114" s="58" t="s">
        <v>5475</v>
      </c>
    </row>
    <row r="5115" spans="1:2" x14ac:dyDescent="0.25">
      <c r="A5115" s="57">
        <v>31211802</v>
      </c>
      <c r="B5115" s="58" t="s">
        <v>14307</v>
      </c>
    </row>
    <row r="5116" spans="1:2" x14ac:dyDescent="0.25">
      <c r="A5116" s="57">
        <v>31211803</v>
      </c>
      <c r="B5116" s="58" t="s">
        <v>13943</v>
      </c>
    </row>
    <row r="5117" spans="1:2" x14ac:dyDescent="0.25">
      <c r="A5117" s="57">
        <v>31211901</v>
      </c>
      <c r="B5117" s="58" t="s">
        <v>11402</v>
      </c>
    </row>
    <row r="5118" spans="1:2" x14ac:dyDescent="0.25">
      <c r="A5118" s="57">
        <v>31211902</v>
      </c>
      <c r="B5118" s="58" t="s">
        <v>9183</v>
      </c>
    </row>
    <row r="5119" spans="1:2" x14ac:dyDescent="0.25">
      <c r="A5119" s="57">
        <v>31211903</v>
      </c>
      <c r="B5119" s="58" t="s">
        <v>14014</v>
      </c>
    </row>
    <row r="5120" spans="1:2" x14ac:dyDescent="0.25">
      <c r="A5120" s="57">
        <v>31211904</v>
      </c>
      <c r="B5120" s="58" t="s">
        <v>16356</v>
      </c>
    </row>
    <row r="5121" spans="1:2" x14ac:dyDescent="0.25">
      <c r="A5121" s="57">
        <v>31211905</v>
      </c>
      <c r="B5121" s="58" t="s">
        <v>4266</v>
      </c>
    </row>
    <row r="5122" spans="1:2" x14ac:dyDescent="0.25">
      <c r="A5122" s="57">
        <v>31211906</v>
      </c>
      <c r="B5122" s="58" t="s">
        <v>10528</v>
      </c>
    </row>
    <row r="5123" spans="1:2" x14ac:dyDescent="0.25">
      <c r="A5123" s="57">
        <v>31211908</v>
      </c>
      <c r="B5123" s="58" t="s">
        <v>10734</v>
      </c>
    </row>
    <row r="5124" spans="1:2" x14ac:dyDescent="0.25">
      <c r="A5124" s="57">
        <v>31211909</v>
      </c>
      <c r="B5124" s="58" t="s">
        <v>6924</v>
      </c>
    </row>
    <row r="5125" spans="1:2" x14ac:dyDescent="0.25">
      <c r="A5125" s="57">
        <v>31211910</v>
      </c>
      <c r="B5125" s="58" t="s">
        <v>9245</v>
      </c>
    </row>
    <row r="5126" spans="1:2" x14ac:dyDescent="0.25">
      <c r="A5126" s="57">
        <v>31211912</v>
      </c>
      <c r="B5126" s="58" t="s">
        <v>15227</v>
      </c>
    </row>
    <row r="5127" spans="1:2" x14ac:dyDescent="0.25">
      <c r="A5127" s="57">
        <v>31211913</v>
      </c>
      <c r="B5127" s="58" t="s">
        <v>14910</v>
      </c>
    </row>
    <row r="5128" spans="1:2" x14ac:dyDescent="0.25">
      <c r="A5128" s="57">
        <v>31211914</v>
      </c>
      <c r="B5128" s="58" t="s">
        <v>1819</v>
      </c>
    </row>
    <row r="5129" spans="1:2" x14ac:dyDescent="0.25">
      <c r="A5129" s="57">
        <v>31211915</v>
      </c>
      <c r="B5129" s="58" t="s">
        <v>12006</v>
      </c>
    </row>
    <row r="5130" spans="1:2" x14ac:dyDescent="0.25">
      <c r="A5130" s="57">
        <v>31211916</v>
      </c>
      <c r="B5130" s="58" t="s">
        <v>15150</v>
      </c>
    </row>
    <row r="5131" spans="1:2" x14ac:dyDescent="0.25">
      <c r="A5131" s="57">
        <v>31211917</v>
      </c>
      <c r="B5131" s="58" t="s">
        <v>7496</v>
      </c>
    </row>
    <row r="5132" spans="1:2" x14ac:dyDescent="0.25">
      <c r="A5132" s="57">
        <v>31221601</v>
      </c>
      <c r="B5132" s="58" t="s">
        <v>18021</v>
      </c>
    </row>
    <row r="5133" spans="1:2" x14ac:dyDescent="0.25">
      <c r="A5133" s="57">
        <v>31221602</v>
      </c>
      <c r="B5133" s="58" t="s">
        <v>13730</v>
      </c>
    </row>
    <row r="5134" spans="1:2" x14ac:dyDescent="0.25">
      <c r="A5134" s="57">
        <v>31221603</v>
      </c>
      <c r="B5134" s="58" t="s">
        <v>6528</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15293</v>
      </c>
    </row>
    <row r="5140" spans="1:2" x14ac:dyDescent="0.25">
      <c r="A5140" s="57">
        <v>31231106</v>
      </c>
      <c r="B5140" s="58" t="s">
        <v>4555</v>
      </c>
    </row>
    <row r="5141" spans="1:2" x14ac:dyDescent="0.25">
      <c r="A5141" s="57">
        <v>31231107</v>
      </c>
      <c r="B5141" s="58" t="s">
        <v>1341</v>
      </c>
    </row>
    <row r="5142" spans="1:2" x14ac:dyDescent="0.25">
      <c r="A5142" s="57">
        <v>31231108</v>
      </c>
      <c r="B5142" s="58" t="s">
        <v>16191</v>
      </c>
    </row>
    <row r="5143" spans="1:2" x14ac:dyDescent="0.25">
      <c r="A5143" s="57">
        <v>31231109</v>
      </c>
      <c r="B5143" s="58" t="s">
        <v>12724</v>
      </c>
    </row>
    <row r="5144" spans="1:2" x14ac:dyDescent="0.25">
      <c r="A5144" s="57">
        <v>31231110</v>
      </c>
      <c r="B5144" s="58" t="s">
        <v>18674</v>
      </c>
    </row>
    <row r="5145" spans="1:2" x14ac:dyDescent="0.25">
      <c r="A5145" s="57">
        <v>31231111</v>
      </c>
      <c r="B5145" s="58" t="s">
        <v>5471</v>
      </c>
    </row>
    <row r="5146" spans="1:2" x14ac:dyDescent="0.25">
      <c r="A5146" s="57">
        <v>31231112</v>
      </c>
      <c r="B5146" s="58" t="s">
        <v>12546</v>
      </c>
    </row>
    <row r="5147" spans="1:2" x14ac:dyDescent="0.25">
      <c r="A5147" s="57">
        <v>31231113</v>
      </c>
      <c r="B5147" s="58" t="s">
        <v>11879</v>
      </c>
    </row>
    <row r="5148" spans="1:2" x14ac:dyDescent="0.25">
      <c r="A5148" s="57">
        <v>31231114</v>
      </c>
      <c r="B5148" s="58" t="s">
        <v>7354</v>
      </c>
    </row>
    <row r="5149" spans="1:2" x14ac:dyDescent="0.25">
      <c r="A5149" s="57">
        <v>31231115</v>
      </c>
      <c r="B5149" s="58" t="s">
        <v>3537</v>
      </c>
    </row>
    <row r="5150" spans="1:2" x14ac:dyDescent="0.25">
      <c r="A5150" s="57">
        <v>31231116</v>
      </c>
      <c r="B5150" s="58" t="s">
        <v>1234</v>
      </c>
    </row>
    <row r="5151" spans="1:2" x14ac:dyDescent="0.25">
      <c r="A5151" s="57">
        <v>31231117</v>
      </c>
      <c r="B5151" s="58" t="s">
        <v>14216</v>
      </c>
    </row>
    <row r="5152" spans="1:2" x14ac:dyDescent="0.25">
      <c r="A5152" s="57">
        <v>31231118</v>
      </c>
      <c r="B5152" s="58" t="s">
        <v>12026</v>
      </c>
    </row>
    <row r="5153" spans="1:2" x14ac:dyDescent="0.25">
      <c r="A5153" s="57">
        <v>31231119</v>
      </c>
      <c r="B5153" s="58" t="s">
        <v>11736</v>
      </c>
    </row>
    <row r="5154" spans="1:2" x14ac:dyDescent="0.25">
      <c r="A5154" s="57">
        <v>31231201</v>
      </c>
      <c r="B5154" s="58" t="s">
        <v>3400</v>
      </c>
    </row>
    <row r="5155" spans="1:2" x14ac:dyDescent="0.25">
      <c r="A5155" s="57">
        <v>31231202</v>
      </c>
      <c r="B5155" s="58" t="s">
        <v>6465</v>
      </c>
    </row>
    <row r="5156" spans="1:2" x14ac:dyDescent="0.25">
      <c r="A5156" s="57">
        <v>31231203</v>
      </c>
      <c r="B5156" s="58" t="s">
        <v>3633</v>
      </c>
    </row>
    <row r="5157" spans="1:2" x14ac:dyDescent="0.25">
      <c r="A5157" s="57">
        <v>31231204</v>
      </c>
      <c r="B5157" s="58" t="s">
        <v>12537</v>
      </c>
    </row>
    <row r="5158" spans="1:2" x14ac:dyDescent="0.25">
      <c r="A5158" s="57">
        <v>31231205</v>
      </c>
      <c r="B5158" s="58" t="s">
        <v>338</v>
      </c>
    </row>
    <row r="5159" spans="1:2" x14ac:dyDescent="0.25">
      <c r="A5159" s="57">
        <v>31231206</v>
      </c>
      <c r="B5159" s="58" t="s">
        <v>14334</v>
      </c>
    </row>
    <row r="5160" spans="1:2" x14ac:dyDescent="0.25">
      <c r="A5160" s="57">
        <v>31231207</v>
      </c>
      <c r="B5160" s="58" t="s">
        <v>17525</v>
      </c>
    </row>
    <row r="5161" spans="1:2" x14ac:dyDescent="0.25">
      <c r="A5161" s="57">
        <v>31231208</v>
      </c>
      <c r="B5161" s="58" t="s">
        <v>5501</v>
      </c>
    </row>
    <row r="5162" spans="1:2" x14ac:dyDescent="0.25">
      <c r="A5162" s="57">
        <v>31231209</v>
      </c>
      <c r="B5162" s="58" t="s">
        <v>18265</v>
      </c>
    </row>
    <row r="5163" spans="1:2" x14ac:dyDescent="0.25">
      <c r="A5163" s="57">
        <v>31231210</v>
      </c>
      <c r="B5163" s="58" t="s">
        <v>14699</v>
      </c>
    </row>
    <row r="5164" spans="1:2" x14ac:dyDescent="0.25">
      <c r="A5164" s="57">
        <v>31231211</v>
      </c>
      <c r="B5164" s="58" t="s">
        <v>16340</v>
      </c>
    </row>
    <row r="5165" spans="1:2" x14ac:dyDescent="0.25">
      <c r="A5165" s="57">
        <v>31231212</v>
      </c>
      <c r="B5165" s="58" t="s">
        <v>13230</v>
      </c>
    </row>
    <row r="5166" spans="1:2" x14ac:dyDescent="0.25">
      <c r="A5166" s="57">
        <v>31231213</v>
      </c>
      <c r="B5166" s="58" t="s">
        <v>572</v>
      </c>
    </row>
    <row r="5167" spans="1:2" x14ac:dyDescent="0.25">
      <c r="A5167" s="57">
        <v>31231214</v>
      </c>
      <c r="B5167" s="58" t="s">
        <v>15715</v>
      </c>
    </row>
    <row r="5168" spans="1:2" x14ac:dyDescent="0.25">
      <c r="A5168" s="57">
        <v>31231215</v>
      </c>
      <c r="B5168" s="58" t="s">
        <v>16567</v>
      </c>
    </row>
    <row r="5169" spans="1:2" x14ac:dyDescent="0.25">
      <c r="A5169" s="57">
        <v>31231216</v>
      </c>
      <c r="B5169" s="58" t="s">
        <v>11915</v>
      </c>
    </row>
    <row r="5170" spans="1:2" x14ac:dyDescent="0.25">
      <c r="A5170" s="57">
        <v>31231217</v>
      </c>
      <c r="B5170" s="58" t="s">
        <v>13392</v>
      </c>
    </row>
    <row r="5171" spans="1:2" x14ac:dyDescent="0.25">
      <c r="A5171" s="57">
        <v>31231218</v>
      </c>
      <c r="B5171" s="58" t="s">
        <v>9195</v>
      </c>
    </row>
    <row r="5172" spans="1:2" x14ac:dyDescent="0.25">
      <c r="A5172" s="57">
        <v>31231219</v>
      </c>
      <c r="B5172" s="58" t="s">
        <v>3218</v>
      </c>
    </row>
    <row r="5173" spans="1:2" x14ac:dyDescent="0.25">
      <c r="A5173" s="57">
        <v>31231301</v>
      </c>
      <c r="B5173" s="58" t="s">
        <v>17329</v>
      </c>
    </row>
    <row r="5174" spans="1:2" x14ac:dyDescent="0.25">
      <c r="A5174" s="57">
        <v>31231302</v>
      </c>
      <c r="B5174" s="58" t="s">
        <v>11484</v>
      </c>
    </row>
    <row r="5175" spans="1:2" x14ac:dyDescent="0.25">
      <c r="A5175" s="57">
        <v>31231303</v>
      </c>
      <c r="B5175" s="58" t="s">
        <v>138</v>
      </c>
    </row>
    <row r="5176" spans="1:2" x14ac:dyDescent="0.25">
      <c r="A5176" s="57">
        <v>31231304</v>
      </c>
      <c r="B5176" s="58" t="s">
        <v>5398</v>
      </c>
    </row>
    <row r="5177" spans="1:2" x14ac:dyDescent="0.25">
      <c r="A5177" s="57">
        <v>31231305</v>
      </c>
      <c r="B5177" s="58" t="s">
        <v>13755</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14353</v>
      </c>
    </row>
    <row r="5182" spans="1:2" x14ac:dyDescent="0.25">
      <c r="A5182" s="57">
        <v>31231310</v>
      </c>
      <c r="B5182" s="58" t="s">
        <v>13452</v>
      </c>
    </row>
    <row r="5183" spans="1:2" x14ac:dyDescent="0.25">
      <c r="A5183" s="57">
        <v>31231311</v>
      </c>
      <c r="B5183" s="58" t="s">
        <v>3638</v>
      </c>
    </row>
    <row r="5184" spans="1:2" x14ac:dyDescent="0.25">
      <c r="A5184" s="57">
        <v>31231312</v>
      </c>
      <c r="B5184" s="58" t="s">
        <v>1888</v>
      </c>
    </row>
    <row r="5185" spans="1:2" x14ac:dyDescent="0.25">
      <c r="A5185" s="57">
        <v>31231313</v>
      </c>
      <c r="B5185" s="58" t="s">
        <v>8949</v>
      </c>
    </row>
    <row r="5186" spans="1:2" x14ac:dyDescent="0.25">
      <c r="A5186" s="57">
        <v>31231314</v>
      </c>
      <c r="B5186" s="58" t="s">
        <v>10017</v>
      </c>
    </row>
    <row r="5187" spans="1:2" x14ac:dyDescent="0.25">
      <c r="A5187" s="57">
        <v>31231315</v>
      </c>
      <c r="B5187" s="58" t="s">
        <v>15969</v>
      </c>
    </row>
    <row r="5188" spans="1:2" x14ac:dyDescent="0.25">
      <c r="A5188" s="57">
        <v>31231316</v>
      </c>
      <c r="B5188" s="58" t="s">
        <v>3874</v>
      </c>
    </row>
    <row r="5189" spans="1:2" x14ac:dyDescent="0.25">
      <c r="A5189" s="57">
        <v>31231317</v>
      </c>
      <c r="B5189" s="58" t="s">
        <v>15549</v>
      </c>
    </row>
    <row r="5190" spans="1:2" x14ac:dyDescent="0.25">
      <c r="A5190" s="57">
        <v>31231318</v>
      </c>
      <c r="B5190" s="58" t="s">
        <v>15251</v>
      </c>
    </row>
    <row r="5191" spans="1:2" x14ac:dyDescent="0.25">
      <c r="A5191" s="57">
        <v>31231319</v>
      </c>
      <c r="B5191" s="58" t="s">
        <v>17330</v>
      </c>
    </row>
    <row r="5192" spans="1:2" x14ac:dyDescent="0.25">
      <c r="A5192" s="57">
        <v>31231320</v>
      </c>
      <c r="B5192" s="58" t="s">
        <v>16198</v>
      </c>
    </row>
    <row r="5193" spans="1:2" x14ac:dyDescent="0.25">
      <c r="A5193" s="57">
        <v>31231321</v>
      </c>
      <c r="B5193" s="58" t="s">
        <v>7009</v>
      </c>
    </row>
    <row r="5194" spans="1:2" x14ac:dyDescent="0.25">
      <c r="A5194" s="57">
        <v>31231401</v>
      </c>
      <c r="B5194" s="58" t="s">
        <v>8924</v>
      </c>
    </row>
    <row r="5195" spans="1:2" x14ac:dyDescent="0.25">
      <c r="A5195" s="57">
        <v>31231402</v>
      </c>
      <c r="B5195" s="58" t="s">
        <v>14929</v>
      </c>
    </row>
    <row r="5196" spans="1:2" x14ac:dyDescent="0.25">
      <c r="A5196" s="57">
        <v>31231403</v>
      </c>
      <c r="B5196" s="58" t="s">
        <v>16176</v>
      </c>
    </row>
    <row r="5197" spans="1:2" x14ac:dyDescent="0.25">
      <c r="A5197" s="57">
        <v>31231404</v>
      </c>
      <c r="B5197" s="58" t="s">
        <v>2780</v>
      </c>
    </row>
    <row r="5198" spans="1:2" x14ac:dyDescent="0.25">
      <c r="A5198" s="57">
        <v>31231405</v>
      </c>
      <c r="B5198" s="58" t="s">
        <v>8516</v>
      </c>
    </row>
    <row r="5199" spans="1:2" x14ac:dyDescent="0.25">
      <c r="A5199" s="57">
        <v>31241501</v>
      </c>
      <c r="B5199" s="58" t="s">
        <v>11296</v>
      </c>
    </row>
    <row r="5200" spans="1:2" x14ac:dyDescent="0.25">
      <c r="A5200" s="57">
        <v>31241502</v>
      </c>
      <c r="B5200" s="58" t="s">
        <v>9848</v>
      </c>
    </row>
    <row r="5201" spans="1:2" x14ac:dyDescent="0.25">
      <c r="A5201" s="57">
        <v>31241601</v>
      </c>
      <c r="B5201" s="58" t="s">
        <v>6412</v>
      </c>
    </row>
    <row r="5202" spans="1:2" x14ac:dyDescent="0.25">
      <c r="A5202" s="57">
        <v>31241602</v>
      </c>
      <c r="B5202" s="58" t="s">
        <v>3255</v>
      </c>
    </row>
    <row r="5203" spans="1:2" x14ac:dyDescent="0.25">
      <c r="A5203" s="57">
        <v>31241603</v>
      </c>
      <c r="B5203" s="58" t="s">
        <v>8908</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11700</v>
      </c>
    </row>
    <row r="5208" spans="1:2" x14ac:dyDescent="0.25">
      <c r="A5208" s="57">
        <v>31241608</v>
      </c>
      <c r="B5208" s="58" t="s">
        <v>4029</v>
      </c>
    </row>
    <row r="5209" spans="1:2" x14ac:dyDescent="0.25">
      <c r="A5209" s="57">
        <v>31241609</v>
      </c>
      <c r="B5209" s="58" t="s">
        <v>12595</v>
      </c>
    </row>
    <row r="5210" spans="1:2" x14ac:dyDescent="0.25">
      <c r="A5210" s="57">
        <v>31241610</v>
      </c>
      <c r="B5210" s="58" t="s">
        <v>3691</v>
      </c>
    </row>
    <row r="5211" spans="1:2" x14ac:dyDescent="0.25">
      <c r="A5211" s="57">
        <v>31241701</v>
      </c>
      <c r="B5211" s="58" t="s">
        <v>18203</v>
      </c>
    </row>
    <row r="5212" spans="1:2" x14ac:dyDescent="0.25">
      <c r="A5212" s="57">
        <v>31241702</v>
      </c>
      <c r="B5212" s="58" t="s">
        <v>17151</v>
      </c>
    </row>
    <row r="5213" spans="1:2" x14ac:dyDescent="0.25">
      <c r="A5213" s="57">
        <v>31241703</v>
      </c>
      <c r="B5213" s="58" t="s">
        <v>13395</v>
      </c>
    </row>
    <row r="5214" spans="1:2" x14ac:dyDescent="0.25">
      <c r="A5214" s="57">
        <v>31241704</v>
      </c>
      <c r="B5214" s="58" t="s">
        <v>12082</v>
      </c>
    </row>
    <row r="5215" spans="1:2" x14ac:dyDescent="0.25">
      <c r="A5215" s="57">
        <v>31241705</v>
      </c>
      <c r="B5215" s="58" t="s">
        <v>18524</v>
      </c>
    </row>
    <row r="5216" spans="1:2" x14ac:dyDescent="0.25">
      <c r="A5216" s="57">
        <v>31241801</v>
      </c>
      <c r="B5216" s="58" t="s">
        <v>3175</v>
      </c>
    </row>
    <row r="5217" spans="1:2" x14ac:dyDescent="0.25">
      <c r="A5217" s="57">
        <v>31241802</v>
      </c>
      <c r="B5217" s="58" t="s">
        <v>13470</v>
      </c>
    </row>
    <row r="5218" spans="1:2" x14ac:dyDescent="0.25">
      <c r="A5218" s="57">
        <v>31241803</v>
      </c>
      <c r="B5218" s="58" t="s">
        <v>3506</v>
      </c>
    </row>
    <row r="5219" spans="1:2" x14ac:dyDescent="0.25">
      <c r="A5219" s="57">
        <v>31241804</v>
      </c>
      <c r="B5219" s="58" t="s">
        <v>5365</v>
      </c>
    </row>
    <row r="5220" spans="1:2" x14ac:dyDescent="0.25">
      <c r="A5220" s="57">
        <v>31241805</v>
      </c>
      <c r="B5220" s="58" t="s">
        <v>1902</v>
      </c>
    </row>
    <row r="5221" spans="1:2" x14ac:dyDescent="0.25">
      <c r="A5221" s="57">
        <v>31241806</v>
      </c>
      <c r="B5221" s="58" t="s">
        <v>6826</v>
      </c>
    </row>
    <row r="5222" spans="1:2" x14ac:dyDescent="0.25">
      <c r="A5222" s="57">
        <v>31241807</v>
      </c>
      <c r="B5222" s="58" t="s">
        <v>5737</v>
      </c>
    </row>
    <row r="5223" spans="1:2" x14ac:dyDescent="0.25">
      <c r="A5223" s="57">
        <v>31241901</v>
      </c>
      <c r="B5223" s="58" t="s">
        <v>68</v>
      </c>
    </row>
    <row r="5224" spans="1:2" x14ac:dyDescent="0.25">
      <c r="A5224" s="57">
        <v>31241902</v>
      </c>
      <c r="B5224" s="58" t="s">
        <v>14343</v>
      </c>
    </row>
    <row r="5225" spans="1:2" x14ac:dyDescent="0.25">
      <c r="A5225" s="57">
        <v>31241903</v>
      </c>
      <c r="B5225" s="58" t="s">
        <v>5565</v>
      </c>
    </row>
    <row r="5226" spans="1:2" x14ac:dyDescent="0.25">
      <c r="A5226" s="57">
        <v>31241904</v>
      </c>
      <c r="B5226" s="58" t="s">
        <v>14165</v>
      </c>
    </row>
    <row r="5227" spans="1:2" x14ac:dyDescent="0.25">
      <c r="A5227" s="57">
        <v>31241905</v>
      </c>
      <c r="B5227" s="58" t="s">
        <v>5723</v>
      </c>
    </row>
    <row r="5228" spans="1:2" x14ac:dyDescent="0.25">
      <c r="A5228" s="57">
        <v>31241906</v>
      </c>
      <c r="B5228" s="58" t="s">
        <v>16334</v>
      </c>
    </row>
    <row r="5229" spans="1:2" x14ac:dyDescent="0.25">
      <c r="A5229" s="57">
        <v>31241907</v>
      </c>
      <c r="B5229" s="58" t="s">
        <v>8693</v>
      </c>
    </row>
    <row r="5230" spans="1:2" x14ac:dyDescent="0.25">
      <c r="A5230" s="57">
        <v>31241908</v>
      </c>
      <c r="B5230" s="58" t="s">
        <v>2595</v>
      </c>
    </row>
    <row r="5231" spans="1:2" x14ac:dyDescent="0.25">
      <c r="A5231" s="57">
        <v>31242001</v>
      </c>
      <c r="B5231" s="58" t="s">
        <v>17942</v>
      </c>
    </row>
    <row r="5232" spans="1:2" x14ac:dyDescent="0.25">
      <c r="A5232" s="57">
        <v>31242002</v>
      </c>
      <c r="B5232" s="58" t="s">
        <v>8041</v>
      </c>
    </row>
    <row r="5233" spans="1:2" x14ac:dyDescent="0.25">
      <c r="A5233" s="57">
        <v>31242003</v>
      </c>
      <c r="B5233" s="58" t="s">
        <v>12114</v>
      </c>
    </row>
    <row r="5234" spans="1:2" x14ac:dyDescent="0.25">
      <c r="A5234" s="57">
        <v>31242101</v>
      </c>
      <c r="B5234" s="58" t="s">
        <v>17820</v>
      </c>
    </row>
    <row r="5235" spans="1:2" x14ac:dyDescent="0.25">
      <c r="A5235" s="57">
        <v>31242103</v>
      </c>
      <c r="B5235" s="58" t="s">
        <v>10054</v>
      </c>
    </row>
    <row r="5236" spans="1:2" x14ac:dyDescent="0.25">
      <c r="A5236" s="57">
        <v>31242104</v>
      </c>
      <c r="B5236" s="58" t="s">
        <v>8946</v>
      </c>
    </row>
    <row r="5237" spans="1:2" x14ac:dyDescent="0.25">
      <c r="A5237" s="57">
        <v>31242105</v>
      </c>
      <c r="B5237" s="58" t="s">
        <v>8844</v>
      </c>
    </row>
    <row r="5238" spans="1:2" x14ac:dyDescent="0.25">
      <c r="A5238" s="57">
        <v>31242106</v>
      </c>
      <c r="B5238" s="58" t="s">
        <v>12664</v>
      </c>
    </row>
    <row r="5239" spans="1:2" x14ac:dyDescent="0.25">
      <c r="A5239" s="57">
        <v>31242201</v>
      </c>
      <c r="B5239" s="58" t="s">
        <v>1691</v>
      </c>
    </row>
    <row r="5240" spans="1:2" x14ac:dyDescent="0.25">
      <c r="A5240" s="57">
        <v>31242202</v>
      </c>
      <c r="B5240" s="58" t="s">
        <v>10167</v>
      </c>
    </row>
    <row r="5241" spans="1:2" x14ac:dyDescent="0.25">
      <c r="A5241" s="57">
        <v>31242203</v>
      </c>
      <c r="B5241" s="58" t="s">
        <v>18632</v>
      </c>
    </row>
    <row r="5242" spans="1:2" x14ac:dyDescent="0.25">
      <c r="A5242" s="57">
        <v>31242204</v>
      </c>
      <c r="B5242" s="58" t="s">
        <v>18244</v>
      </c>
    </row>
    <row r="5243" spans="1:2" x14ac:dyDescent="0.25">
      <c r="A5243" s="57">
        <v>31242205</v>
      </c>
      <c r="B5243" s="58" t="s">
        <v>9751</v>
      </c>
    </row>
    <row r="5244" spans="1:2" x14ac:dyDescent="0.25">
      <c r="A5244" s="57">
        <v>31242206</v>
      </c>
      <c r="B5244" s="58" t="s">
        <v>17610</v>
      </c>
    </row>
    <row r="5245" spans="1:2" x14ac:dyDescent="0.25">
      <c r="A5245" s="57">
        <v>31242207</v>
      </c>
      <c r="B5245" s="58" t="s">
        <v>14603</v>
      </c>
    </row>
    <row r="5246" spans="1:2" x14ac:dyDescent="0.25">
      <c r="A5246" s="57">
        <v>31242208</v>
      </c>
      <c r="B5246" s="58" t="s">
        <v>18008</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15310</v>
      </c>
    </row>
    <row r="5251" spans="1:2" x14ac:dyDescent="0.25">
      <c r="A5251" s="57">
        <v>31251505</v>
      </c>
      <c r="B5251" s="58" t="s">
        <v>18668</v>
      </c>
    </row>
    <row r="5252" spans="1:2" x14ac:dyDescent="0.25">
      <c r="A5252" s="57">
        <v>31251506</v>
      </c>
      <c r="B5252" s="58" t="s">
        <v>4965</v>
      </c>
    </row>
    <row r="5253" spans="1:2" x14ac:dyDescent="0.25">
      <c r="A5253" s="57">
        <v>31251507</v>
      </c>
      <c r="B5253" s="58" t="s">
        <v>13783</v>
      </c>
    </row>
    <row r="5254" spans="1:2" x14ac:dyDescent="0.25">
      <c r="A5254" s="57">
        <v>31251508</v>
      </c>
      <c r="B5254" s="58" t="s">
        <v>12482</v>
      </c>
    </row>
    <row r="5255" spans="1:2" x14ac:dyDescent="0.25">
      <c r="A5255" s="57">
        <v>31251509</v>
      </c>
      <c r="B5255" s="58" t="s">
        <v>3232</v>
      </c>
    </row>
    <row r="5256" spans="1:2" x14ac:dyDescent="0.25">
      <c r="A5256" s="57">
        <v>31251510</v>
      </c>
      <c r="B5256" s="58" t="s">
        <v>10213</v>
      </c>
    </row>
    <row r="5257" spans="1:2" x14ac:dyDescent="0.25">
      <c r="A5257" s="57">
        <v>31251511</v>
      </c>
      <c r="B5257" s="58" t="s">
        <v>9290</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2360</v>
      </c>
    </row>
    <row r="5262" spans="1:2" x14ac:dyDescent="0.25">
      <c r="A5262" s="57">
        <v>31261504</v>
      </c>
      <c r="B5262" s="58" t="s">
        <v>9006</v>
      </c>
    </row>
    <row r="5263" spans="1:2" x14ac:dyDescent="0.25">
      <c r="A5263" s="57">
        <v>31261505</v>
      </c>
      <c r="B5263" s="58" t="s">
        <v>251</v>
      </c>
    </row>
    <row r="5264" spans="1:2" x14ac:dyDescent="0.25">
      <c r="A5264" s="57">
        <v>31261601</v>
      </c>
      <c r="B5264" s="58" t="s">
        <v>14797</v>
      </c>
    </row>
    <row r="5265" spans="1:2" x14ac:dyDescent="0.25">
      <c r="A5265" s="57">
        <v>31261602</v>
      </c>
      <c r="B5265" s="58" t="s">
        <v>4209</v>
      </c>
    </row>
    <row r="5266" spans="1:2" x14ac:dyDescent="0.25">
      <c r="A5266" s="57">
        <v>31261603</v>
      </c>
      <c r="B5266" s="58" t="s">
        <v>4907</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5399</v>
      </c>
    </row>
    <row r="5272" spans="1:2" x14ac:dyDescent="0.25">
      <c r="A5272" s="57">
        <v>31271602</v>
      </c>
      <c r="B5272" s="58" t="s">
        <v>4362</v>
      </c>
    </row>
    <row r="5273" spans="1:2" x14ac:dyDescent="0.25">
      <c r="A5273" s="57">
        <v>31281502</v>
      </c>
      <c r="B5273" s="58" t="s">
        <v>10719</v>
      </c>
    </row>
    <row r="5274" spans="1:2" x14ac:dyDescent="0.25">
      <c r="A5274" s="57">
        <v>31281503</v>
      </c>
      <c r="B5274" s="58" t="s">
        <v>2939</v>
      </c>
    </row>
    <row r="5275" spans="1:2" x14ac:dyDescent="0.25">
      <c r="A5275" s="57">
        <v>31281504</v>
      </c>
      <c r="B5275" s="58" t="s">
        <v>12338</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13509</v>
      </c>
    </row>
    <row r="5281" spans="1:2" x14ac:dyDescent="0.25">
      <c r="A5281" s="57">
        <v>31281510</v>
      </c>
      <c r="B5281" s="58" t="s">
        <v>10868</v>
      </c>
    </row>
    <row r="5282" spans="1:2" x14ac:dyDescent="0.25">
      <c r="A5282" s="57">
        <v>31281511</v>
      </c>
      <c r="B5282" s="58" t="s">
        <v>12857</v>
      </c>
    </row>
    <row r="5283" spans="1:2" x14ac:dyDescent="0.25">
      <c r="A5283" s="57">
        <v>31281512</v>
      </c>
      <c r="B5283" s="58" t="s">
        <v>8168</v>
      </c>
    </row>
    <row r="5284" spans="1:2" x14ac:dyDescent="0.25">
      <c r="A5284" s="57">
        <v>31281513</v>
      </c>
      <c r="B5284" s="58" t="s">
        <v>15421</v>
      </c>
    </row>
    <row r="5285" spans="1:2" x14ac:dyDescent="0.25">
      <c r="A5285" s="57">
        <v>31281514</v>
      </c>
      <c r="B5285" s="58" t="s">
        <v>18248</v>
      </c>
    </row>
    <row r="5286" spans="1:2" x14ac:dyDescent="0.25">
      <c r="A5286" s="57">
        <v>31281515</v>
      </c>
      <c r="B5286" s="58" t="s">
        <v>11547</v>
      </c>
    </row>
    <row r="5287" spans="1:2" x14ac:dyDescent="0.25">
      <c r="A5287" s="57">
        <v>31281516</v>
      </c>
      <c r="B5287" s="58" t="s">
        <v>12950</v>
      </c>
    </row>
    <row r="5288" spans="1:2" x14ac:dyDescent="0.25">
      <c r="A5288" s="57">
        <v>31281517</v>
      </c>
      <c r="B5288" s="58" t="s">
        <v>5804</v>
      </c>
    </row>
    <row r="5289" spans="1:2" x14ac:dyDescent="0.25">
      <c r="A5289" s="57">
        <v>31281518</v>
      </c>
      <c r="B5289" s="58" t="s">
        <v>745</v>
      </c>
    </row>
    <row r="5290" spans="1:2" x14ac:dyDescent="0.25">
      <c r="A5290" s="57">
        <v>31281519</v>
      </c>
      <c r="B5290" s="58" t="s">
        <v>4733</v>
      </c>
    </row>
    <row r="5291" spans="1:2" x14ac:dyDescent="0.25">
      <c r="A5291" s="57">
        <v>31281520</v>
      </c>
      <c r="B5291" s="58" t="s">
        <v>10031</v>
      </c>
    </row>
    <row r="5292" spans="1:2" x14ac:dyDescent="0.25">
      <c r="A5292" s="57">
        <v>31281521</v>
      </c>
      <c r="B5292" s="58" t="s">
        <v>14916</v>
      </c>
    </row>
    <row r="5293" spans="1:2" x14ac:dyDescent="0.25">
      <c r="A5293" s="57">
        <v>31281701</v>
      </c>
      <c r="B5293" s="58" t="s">
        <v>18637</v>
      </c>
    </row>
    <row r="5294" spans="1:2" x14ac:dyDescent="0.25">
      <c r="A5294" s="57">
        <v>31281801</v>
      </c>
      <c r="B5294" s="58" t="s">
        <v>1381</v>
      </c>
    </row>
    <row r="5295" spans="1:2" x14ac:dyDescent="0.25">
      <c r="A5295" s="57">
        <v>31281802</v>
      </c>
      <c r="B5295" s="58" t="s">
        <v>16238</v>
      </c>
    </row>
    <row r="5296" spans="1:2" x14ac:dyDescent="0.25">
      <c r="A5296" s="57">
        <v>31281803</v>
      </c>
      <c r="B5296" s="58" t="s">
        <v>10527</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15631</v>
      </c>
    </row>
    <row r="5304" spans="1:2" x14ac:dyDescent="0.25">
      <c r="A5304" s="57">
        <v>31281811</v>
      </c>
      <c r="B5304" s="58" t="s">
        <v>8750</v>
      </c>
    </row>
    <row r="5305" spans="1:2" x14ac:dyDescent="0.25">
      <c r="A5305" s="57">
        <v>31281812</v>
      </c>
      <c r="B5305" s="58" t="s">
        <v>2276</v>
      </c>
    </row>
    <row r="5306" spans="1:2" x14ac:dyDescent="0.25">
      <c r="A5306" s="57">
        <v>31281813</v>
      </c>
      <c r="B5306" s="58" t="s">
        <v>17363</v>
      </c>
    </row>
    <row r="5307" spans="1:2" x14ac:dyDescent="0.25">
      <c r="A5307" s="57">
        <v>31281814</v>
      </c>
      <c r="B5307" s="58" t="s">
        <v>5651</v>
      </c>
    </row>
    <row r="5308" spans="1:2" x14ac:dyDescent="0.25">
      <c r="A5308" s="57">
        <v>31281815</v>
      </c>
      <c r="B5308" s="58" t="s">
        <v>5478</v>
      </c>
    </row>
    <row r="5309" spans="1:2" x14ac:dyDescent="0.25">
      <c r="A5309" s="57">
        <v>31281816</v>
      </c>
      <c r="B5309" s="58" t="s">
        <v>11245</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10779</v>
      </c>
    </row>
    <row r="5314" spans="1:2" x14ac:dyDescent="0.25">
      <c r="A5314" s="57">
        <v>31281902</v>
      </c>
      <c r="B5314" s="58" t="s">
        <v>5876</v>
      </c>
    </row>
    <row r="5315" spans="1:2" x14ac:dyDescent="0.25">
      <c r="A5315" s="57">
        <v>31281903</v>
      </c>
      <c r="B5315" s="58" t="s">
        <v>15198</v>
      </c>
    </row>
    <row r="5316" spans="1:2" x14ac:dyDescent="0.25">
      <c r="A5316" s="57">
        <v>31281904</v>
      </c>
      <c r="B5316" s="58" t="s">
        <v>3355</v>
      </c>
    </row>
    <row r="5317" spans="1:2" x14ac:dyDescent="0.25">
      <c r="A5317" s="57">
        <v>31281905</v>
      </c>
      <c r="B5317" s="58" t="s">
        <v>10812</v>
      </c>
    </row>
    <row r="5318" spans="1:2" x14ac:dyDescent="0.25">
      <c r="A5318" s="57">
        <v>31281906</v>
      </c>
      <c r="B5318" s="58" t="s">
        <v>15833</v>
      </c>
    </row>
    <row r="5319" spans="1:2" x14ac:dyDescent="0.25">
      <c r="A5319" s="57">
        <v>31281907</v>
      </c>
      <c r="B5319" s="58" t="s">
        <v>17829</v>
      </c>
    </row>
    <row r="5320" spans="1:2" x14ac:dyDescent="0.25">
      <c r="A5320" s="57">
        <v>31281908</v>
      </c>
      <c r="B5320" s="58" t="s">
        <v>2103</v>
      </c>
    </row>
    <row r="5321" spans="1:2" x14ac:dyDescent="0.25">
      <c r="A5321" s="57">
        <v>31281909</v>
      </c>
      <c r="B5321" s="58" t="s">
        <v>14282</v>
      </c>
    </row>
    <row r="5322" spans="1:2" x14ac:dyDescent="0.25">
      <c r="A5322" s="57">
        <v>31281910</v>
      </c>
      <c r="B5322" s="58" t="s">
        <v>13114</v>
      </c>
    </row>
    <row r="5323" spans="1:2" x14ac:dyDescent="0.25">
      <c r="A5323" s="57">
        <v>31281911</v>
      </c>
      <c r="B5323" s="58" t="s">
        <v>8097</v>
      </c>
    </row>
    <row r="5324" spans="1:2" x14ac:dyDescent="0.25">
      <c r="A5324" s="57">
        <v>31281912</v>
      </c>
      <c r="B5324" s="58" t="s">
        <v>7215</v>
      </c>
    </row>
    <row r="5325" spans="1:2" x14ac:dyDescent="0.25">
      <c r="A5325" s="57">
        <v>31281913</v>
      </c>
      <c r="B5325" s="58" t="s">
        <v>2957</v>
      </c>
    </row>
    <row r="5326" spans="1:2" x14ac:dyDescent="0.25">
      <c r="A5326" s="57">
        <v>31281914</v>
      </c>
      <c r="B5326" s="58" t="s">
        <v>7305</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9370</v>
      </c>
    </row>
    <row r="5336" spans="1:2" x14ac:dyDescent="0.25">
      <c r="A5336" s="57">
        <v>31282005</v>
      </c>
      <c r="B5336" s="58" t="s">
        <v>7862</v>
      </c>
    </row>
    <row r="5337" spans="1:2" x14ac:dyDescent="0.25">
      <c r="A5337" s="57">
        <v>31282006</v>
      </c>
      <c r="B5337" s="58" t="s">
        <v>16955</v>
      </c>
    </row>
    <row r="5338" spans="1:2" x14ac:dyDescent="0.25">
      <c r="A5338" s="57">
        <v>31282007</v>
      </c>
      <c r="B5338" s="58" t="s">
        <v>8735</v>
      </c>
    </row>
    <row r="5339" spans="1:2" x14ac:dyDescent="0.25">
      <c r="A5339" s="57">
        <v>31282008</v>
      </c>
      <c r="B5339" s="58" t="s">
        <v>17595</v>
      </c>
    </row>
    <row r="5340" spans="1:2" x14ac:dyDescent="0.25">
      <c r="A5340" s="57">
        <v>31282009</v>
      </c>
      <c r="B5340" s="58" t="s">
        <v>5587</v>
      </c>
    </row>
    <row r="5341" spans="1:2" x14ac:dyDescent="0.25">
      <c r="A5341" s="57">
        <v>31282010</v>
      </c>
      <c r="B5341" s="58" t="s">
        <v>9043</v>
      </c>
    </row>
    <row r="5342" spans="1:2" x14ac:dyDescent="0.25">
      <c r="A5342" s="57">
        <v>31282011</v>
      </c>
      <c r="B5342" s="58" t="s">
        <v>9614</v>
      </c>
    </row>
    <row r="5343" spans="1:2" x14ac:dyDescent="0.25">
      <c r="A5343" s="57">
        <v>31282012</v>
      </c>
      <c r="B5343" s="58" t="s">
        <v>13343</v>
      </c>
    </row>
    <row r="5344" spans="1:2" x14ac:dyDescent="0.25">
      <c r="A5344" s="57">
        <v>31282013</v>
      </c>
      <c r="B5344" s="58" t="s">
        <v>8399</v>
      </c>
    </row>
    <row r="5345" spans="1:2" x14ac:dyDescent="0.25">
      <c r="A5345" s="57">
        <v>31282014</v>
      </c>
      <c r="B5345" s="58" t="s">
        <v>14139</v>
      </c>
    </row>
    <row r="5346" spans="1:2" x14ac:dyDescent="0.25">
      <c r="A5346" s="57">
        <v>31282015</v>
      </c>
      <c r="B5346" s="58" t="s">
        <v>9580</v>
      </c>
    </row>
    <row r="5347" spans="1:2" x14ac:dyDescent="0.25">
      <c r="A5347" s="57">
        <v>31282016</v>
      </c>
      <c r="B5347" s="58" t="s">
        <v>13841</v>
      </c>
    </row>
    <row r="5348" spans="1:2" x14ac:dyDescent="0.25">
      <c r="A5348" s="57">
        <v>31282017</v>
      </c>
      <c r="B5348" s="58" t="s">
        <v>9417</v>
      </c>
    </row>
    <row r="5349" spans="1:2" x14ac:dyDescent="0.25">
      <c r="A5349" s="57">
        <v>31282018</v>
      </c>
      <c r="B5349" s="58" t="s">
        <v>10599</v>
      </c>
    </row>
    <row r="5350" spans="1:2" x14ac:dyDescent="0.25">
      <c r="A5350" s="57">
        <v>31282019</v>
      </c>
      <c r="B5350" s="58" t="s">
        <v>14223</v>
      </c>
    </row>
    <row r="5351" spans="1:2" x14ac:dyDescent="0.25">
      <c r="A5351" s="57">
        <v>31282101</v>
      </c>
      <c r="B5351" s="58" t="s">
        <v>5011</v>
      </c>
    </row>
    <row r="5352" spans="1:2" x14ac:dyDescent="0.25">
      <c r="A5352" s="57">
        <v>31282102</v>
      </c>
      <c r="B5352" s="58" t="s">
        <v>14010</v>
      </c>
    </row>
    <row r="5353" spans="1:2" x14ac:dyDescent="0.25">
      <c r="A5353" s="57">
        <v>31282103</v>
      </c>
      <c r="B5353" s="58" t="s">
        <v>8831</v>
      </c>
    </row>
    <row r="5354" spans="1:2" x14ac:dyDescent="0.25">
      <c r="A5354" s="57">
        <v>31282104</v>
      </c>
      <c r="B5354" s="58" t="s">
        <v>12984</v>
      </c>
    </row>
    <row r="5355" spans="1:2" x14ac:dyDescent="0.25">
      <c r="A5355" s="57">
        <v>31282105</v>
      </c>
      <c r="B5355" s="58" t="s">
        <v>11895</v>
      </c>
    </row>
    <row r="5356" spans="1:2" x14ac:dyDescent="0.25">
      <c r="A5356" s="57">
        <v>31282106</v>
      </c>
      <c r="B5356" s="58" t="s">
        <v>7769</v>
      </c>
    </row>
    <row r="5357" spans="1:2" x14ac:dyDescent="0.25">
      <c r="A5357" s="57">
        <v>31282107</v>
      </c>
      <c r="B5357" s="58" t="s">
        <v>9797</v>
      </c>
    </row>
    <row r="5358" spans="1:2" x14ac:dyDescent="0.25">
      <c r="A5358" s="57">
        <v>31282108</v>
      </c>
      <c r="B5358" s="58" t="s">
        <v>12350</v>
      </c>
    </row>
    <row r="5359" spans="1:2" x14ac:dyDescent="0.25">
      <c r="A5359" s="57">
        <v>31282109</v>
      </c>
      <c r="B5359" s="58" t="s">
        <v>3408</v>
      </c>
    </row>
    <row r="5360" spans="1:2" x14ac:dyDescent="0.25">
      <c r="A5360" s="57">
        <v>31282110</v>
      </c>
      <c r="B5360" s="58" t="s">
        <v>14007</v>
      </c>
    </row>
    <row r="5361" spans="1:2" x14ac:dyDescent="0.25">
      <c r="A5361" s="57">
        <v>31282111</v>
      </c>
      <c r="B5361" s="58" t="s">
        <v>8957</v>
      </c>
    </row>
    <row r="5362" spans="1:2" x14ac:dyDescent="0.25">
      <c r="A5362" s="57">
        <v>31282112</v>
      </c>
      <c r="B5362" s="58" t="s">
        <v>13862</v>
      </c>
    </row>
    <row r="5363" spans="1:2" x14ac:dyDescent="0.25">
      <c r="A5363" s="57">
        <v>31282113</v>
      </c>
      <c r="B5363" s="58" t="s">
        <v>11896</v>
      </c>
    </row>
    <row r="5364" spans="1:2" x14ac:dyDescent="0.25">
      <c r="A5364" s="57">
        <v>31282114</v>
      </c>
      <c r="B5364" s="58" t="s">
        <v>14515</v>
      </c>
    </row>
    <row r="5365" spans="1:2" x14ac:dyDescent="0.25">
      <c r="A5365" s="57">
        <v>31282115</v>
      </c>
      <c r="B5365" s="58" t="s">
        <v>11594</v>
      </c>
    </row>
    <row r="5366" spans="1:2" x14ac:dyDescent="0.25">
      <c r="A5366" s="57">
        <v>31282116</v>
      </c>
      <c r="B5366" s="58" t="s">
        <v>2861</v>
      </c>
    </row>
    <row r="5367" spans="1:2" x14ac:dyDescent="0.25">
      <c r="A5367" s="57">
        <v>31282117</v>
      </c>
      <c r="B5367" s="58" t="s">
        <v>1348</v>
      </c>
    </row>
    <row r="5368" spans="1:2" x14ac:dyDescent="0.25">
      <c r="A5368" s="57">
        <v>31282118</v>
      </c>
      <c r="B5368" s="58" t="s">
        <v>11382</v>
      </c>
    </row>
    <row r="5369" spans="1:2" x14ac:dyDescent="0.25">
      <c r="A5369" s="57">
        <v>31282119</v>
      </c>
      <c r="B5369" s="58" t="s">
        <v>6625</v>
      </c>
    </row>
    <row r="5370" spans="1:2" x14ac:dyDescent="0.25">
      <c r="A5370" s="57">
        <v>31282201</v>
      </c>
      <c r="B5370" s="58" t="s">
        <v>10838</v>
      </c>
    </row>
    <row r="5371" spans="1:2" x14ac:dyDescent="0.25">
      <c r="A5371" s="57">
        <v>31282202</v>
      </c>
      <c r="B5371" s="58" t="s">
        <v>15271</v>
      </c>
    </row>
    <row r="5372" spans="1:2" x14ac:dyDescent="0.25">
      <c r="A5372" s="57">
        <v>31282203</v>
      </c>
      <c r="B5372" s="58" t="s">
        <v>12751</v>
      </c>
    </row>
    <row r="5373" spans="1:2" x14ac:dyDescent="0.25">
      <c r="A5373" s="57">
        <v>31282204</v>
      </c>
      <c r="B5373" s="58" t="s">
        <v>6330</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10268</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7291</v>
      </c>
    </row>
    <row r="5382" spans="1:2" x14ac:dyDescent="0.25">
      <c r="A5382" s="57">
        <v>31282213</v>
      </c>
      <c r="B5382" s="58" t="s">
        <v>16593</v>
      </c>
    </row>
    <row r="5383" spans="1:2" x14ac:dyDescent="0.25">
      <c r="A5383" s="57">
        <v>31282214</v>
      </c>
      <c r="B5383" s="58" t="s">
        <v>8121</v>
      </c>
    </row>
    <row r="5384" spans="1:2" x14ac:dyDescent="0.25">
      <c r="A5384" s="57">
        <v>31282215</v>
      </c>
      <c r="B5384" s="58" t="s">
        <v>10407</v>
      </c>
    </row>
    <row r="5385" spans="1:2" x14ac:dyDescent="0.25">
      <c r="A5385" s="57">
        <v>31282216</v>
      </c>
      <c r="B5385" s="58" t="s">
        <v>6862</v>
      </c>
    </row>
    <row r="5386" spans="1:2" x14ac:dyDescent="0.25">
      <c r="A5386" s="57">
        <v>31282217</v>
      </c>
      <c r="B5386" s="58" t="s">
        <v>9429</v>
      </c>
    </row>
    <row r="5387" spans="1:2" x14ac:dyDescent="0.25">
      <c r="A5387" s="57">
        <v>31282218</v>
      </c>
      <c r="B5387" s="58" t="s">
        <v>5760</v>
      </c>
    </row>
    <row r="5388" spans="1:2" x14ac:dyDescent="0.25">
      <c r="A5388" s="57">
        <v>31282219</v>
      </c>
      <c r="B5388" s="58" t="s">
        <v>3039</v>
      </c>
    </row>
    <row r="5389" spans="1:2" x14ac:dyDescent="0.25">
      <c r="A5389" s="57">
        <v>31282301</v>
      </c>
      <c r="B5389" s="58" t="s">
        <v>17514</v>
      </c>
    </row>
    <row r="5390" spans="1:2" x14ac:dyDescent="0.25">
      <c r="A5390" s="57">
        <v>31282302</v>
      </c>
      <c r="B5390" s="58" t="s">
        <v>8343</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14004</v>
      </c>
    </row>
    <row r="5395" spans="1:2" x14ac:dyDescent="0.25">
      <c r="A5395" s="57">
        <v>31282307</v>
      </c>
      <c r="B5395" s="58" t="s">
        <v>14773</v>
      </c>
    </row>
    <row r="5396" spans="1:2" x14ac:dyDescent="0.25">
      <c r="A5396" s="57">
        <v>31282308</v>
      </c>
      <c r="B5396" s="58" t="s">
        <v>8736</v>
      </c>
    </row>
    <row r="5397" spans="1:2" x14ac:dyDescent="0.25">
      <c r="A5397" s="57">
        <v>31282309</v>
      </c>
      <c r="B5397" s="58" t="s">
        <v>9796</v>
      </c>
    </row>
    <row r="5398" spans="1:2" x14ac:dyDescent="0.25">
      <c r="A5398" s="57">
        <v>31282310</v>
      </c>
      <c r="B5398" s="58" t="s">
        <v>12975</v>
      </c>
    </row>
    <row r="5399" spans="1:2" x14ac:dyDescent="0.25">
      <c r="A5399" s="57">
        <v>31282311</v>
      </c>
      <c r="B5399" s="58" t="s">
        <v>4542</v>
      </c>
    </row>
    <row r="5400" spans="1:2" x14ac:dyDescent="0.25">
      <c r="A5400" s="57">
        <v>31282312</v>
      </c>
      <c r="B5400" s="58" t="s">
        <v>8465</v>
      </c>
    </row>
    <row r="5401" spans="1:2" x14ac:dyDescent="0.25">
      <c r="A5401" s="57">
        <v>31282313</v>
      </c>
      <c r="B5401" s="58" t="s">
        <v>8811</v>
      </c>
    </row>
    <row r="5402" spans="1:2" x14ac:dyDescent="0.25">
      <c r="A5402" s="57">
        <v>31282314</v>
      </c>
      <c r="B5402" s="58" t="s">
        <v>13590</v>
      </c>
    </row>
    <row r="5403" spans="1:2" x14ac:dyDescent="0.25">
      <c r="A5403" s="57">
        <v>31282315</v>
      </c>
      <c r="B5403" s="58" t="s">
        <v>16446</v>
      </c>
    </row>
    <row r="5404" spans="1:2" x14ac:dyDescent="0.25">
      <c r="A5404" s="57">
        <v>31282316</v>
      </c>
      <c r="B5404" s="58" t="s">
        <v>5022</v>
      </c>
    </row>
    <row r="5405" spans="1:2" x14ac:dyDescent="0.25">
      <c r="A5405" s="57">
        <v>31282317</v>
      </c>
      <c r="B5405" s="58" t="s">
        <v>13437</v>
      </c>
    </row>
    <row r="5406" spans="1:2" x14ac:dyDescent="0.25">
      <c r="A5406" s="57">
        <v>31282318</v>
      </c>
      <c r="B5406" s="58" t="s">
        <v>10600</v>
      </c>
    </row>
    <row r="5407" spans="1:2" x14ac:dyDescent="0.25">
      <c r="A5407" s="57">
        <v>31282319</v>
      </c>
      <c r="B5407" s="58" t="s">
        <v>9259</v>
      </c>
    </row>
    <row r="5408" spans="1:2" x14ac:dyDescent="0.25">
      <c r="A5408" s="57">
        <v>31282401</v>
      </c>
      <c r="B5408" s="58" t="s">
        <v>13757</v>
      </c>
    </row>
    <row r="5409" spans="1:2" x14ac:dyDescent="0.25">
      <c r="A5409" s="57">
        <v>31282402</v>
      </c>
      <c r="B5409" s="58" t="s">
        <v>10044</v>
      </c>
    </row>
    <row r="5410" spans="1:2" x14ac:dyDescent="0.25">
      <c r="A5410" s="57">
        <v>31282403</v>
      </c>
      <c r="B5410" s="58" t="s">
        <v>15527</v>
      </c>
    </row>
    <row r="5411" spans="1:2" x14ac:dyDescent="0.25">
      <c r="A5411" s="57">
        <v>31282404</v>
      </c>
      <c r="B5411" s="58" t="s">
        <v>6581</v>
      </c>
    </row>
    <row r="5412" spans="1:2" x14ac:dyDescent="0.25">
      <c r="A5412" s="57">
        <v>31282405</v>
      </c>
      <c r="B5412" s="58" t="s">
        <v>13613</v>
      </c>
    </row>
    <row r="5413" spans="1:2" x14ac:dyDescent="0.25">
      <c r="A5413" s="57">
        <v>31282406</v>
      </c>
      <c r="B5413" s="58" t="s">
        <v>11349</v>
      </c>
    </row>
    <row r="5414" spans="1:2" x14ac:dyDescent="0.25">
      <c r="A5414" s="57">
        <v>31282407</v>
      </c>
      <c r="B5414" s="58" t="s">
        <v>14832</v>
      </c>
    </row>
    <row r="5415" spans="1:2" x14ac:dyDescent="0.25">
      <c r="A5415" s="57">
        <v>31282408</v>
      </c>
      <c r="B5415" s="58" t="s">
        <v>5355</v>
      </c>
    </row>
    <row r="5416" spans="1:2" x14ac:dyDescent="0.25">
      <c r="A5416" s="57">
        <v>31282409</v>
      </c>
      <c r="B5416" s="58" t="s">
        <v>2524</v>
      </c>
    </row>
    <row r="5417" spans="1:2" x14ac:dyDescent="0.25">
      <c r="A5417" s="57">
        <v>31282410</v>
      </c>
      <c r="B5417" s="58" t="s">
        <v>11569</v>
      </c>
    </row>
    <row r="5418" spans="1:2" x14ac:dyDescent="0.25">
      <c r="A5418" s="57">
        <v>31282411</v>
      </c>
      <c r="B5418" s="58" t="s">
        <v>15638</v>
      </c>
    </row>
    <row r="5419" spans="1:2" x14ac:dyDescent="0.25">
      <c r="A5419" s="57">
        <v>31282412</v>
      </c>
      <c r="B5419" s="58" t="s">
        <v>2552</v>
      </c>
    </row>
    <row r="5420" spans="1:2" x14ac:dyDescent="0.25">
      <c r="A5420" s="57">
        <v>31282413</v>
      </c>
      <c r="B5420" s="58" t="s">
        <v>11958</v>
      </c>
    </row>
    <row r="5421" spans="1:2" x14ac:dyDescent="0.25">
      <c r="A5421" s="57">
        <v>31282414</v>
      </c>
      <c r="B5421" s="58" t="s">
        <v>7564</v>
      </c>
    </row>
    <row r="5422" spans="1:2" x14ac:dyDescent="0.25">
      <c r="A5422" s="57">
        <v>31282415</v>
      </c>
      <c r="B5422" s="58" t="s">
        <v>3275</v>
      </c>
    </row>
    <row r="5423" spans="1:2" x14ac:dyDescent="0.25">
      <c r="A5423" s="57">
        <v>31282416</v>
      </c>
      <c r="B5423" s="58" t="s">
        <v>4471</v>
      </c>
    </row>
    <row r="5424" spans="1:2" x14ac:dyDescent="0.25">
      <c r="A5424" s="57">
        <v>31282417</v>
      </c>
      <c r="B5424" s="58" t="s">
        <v>5369</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18672</v>
      </c>
    </row>
    <row r="5429" spans="1:2" x14ac:dyDescent="0.25">
      <c r="A5429" s="57">
        <v>31291103</v>
      </c>
      <c r="B5429" s="58" t="s">
        <v>865</v>
      </c>
    </row>
    <row r="5430" spans="1:2" x14ac:dyDescent="0.25">
      <c r="A5430" s="57">
        <v>31291104</v>
      </c>
      <c r="B5430" s="58" t="s">
        <v>12300</v>
      </c>
    </row>
    <row r="5431" spans="1:2" x14ac:dyDescent="0.25">
      <c r="A5431" s="57">
        <v>31291105</v>
      </c>
      <c r="B5431" s="58" t="s">
        <v>13751</v>
      </c>
    </row>
    <row r="5432" spans="1:2" x14ac:dyDescent="0.25">
      <c r="A5432" s="57">
        <v>31291106</v>
      </c>
      <c r="B5432" s="58" t="s">
        <v>18063</v>
      </c>
    </row>
    <row r="5433" spans="1:2" x14ac:dyDescent="0.25">
      <c r="A5433" s="57">
        <v>31291107</v>
      </c>
      <c r="B5433" s="58" t="s">
        <v>15729</v>
      </c>
    </row>
    <row r="5434" spans="1:2" x14ac:dyDescent="0.25">
      <c r="A5434" s="57">
        <v>31291108</v>
      </c>
      <c r="B5434" s="58" t="s">
        <v>8400</v>
      </c>
    </row>
    <row r="5435" spans="1:2" x14ac:dyDescent="0.25">
      <c r="A5435" s="57">
        <v>31291109</v>
      </c>
      <c r="B5435" s="58" t="s">
        <v>2393</v>
      </c>
    </row>
    <row r="5436" spans="1:2" x14ac:dyDescent="0.25">
      <c r="A5436" s="57">
        <v>31291110</v>
      </c>
      <c r="B5436" s="58" t="s">
        <v>2018</v>
      </c>
    </row>
    <row r="5437" spans="1:2" x14ac:dyDescent="0.25">
      <c r="A5437" s="57">
        <v>31291111</v>
      </c>
      <c r="B5437" s="58" t="s">
        <v>11132</v>
      </c>
    </row>
    <row r="5438" spans="1:2" x14ac:dyDescent="0.25">
      <c r="A5438" s="57">
        <v>31291112</v>
      </c>
      <c r="B5438" s="58" t="s">
        <v>18553</v>
      </c>
    </row>
    <row r="5439" spans="1:2" x14ac:dyDescent="0.25">
      <c r="A5439" s="57">
        <v>31291113</v>
      </c>
      <c r="B5439" s="58" t="s">
        <v>12561</v>
      </c>
    </row>
    <row r="5440" spans="1:2" x14ac:dyDescent="0.25">
      <c r="A5440" s="57">
        <v>31291114</v>
      </c>
      <c r="B5440" s="58" t="s">
        <v>12232</v>
      </c>
    </row>
    <row r="5441" spans="1:2" x14ac:dyDescent="0.25">
      <c r="A5441" s="57">
        <v>31291115</v>
      </c>
      <c r="B5441" s="58" t="s">
        <v>15735</v>
      </c>
    </row>
    <row r="5442" spans="1:2" x14ac:dyDescent="0.25">
      <c r="A5442" s="57">
        <v>31291116</v>
      </c>
      <c r="B5442" s="58" t="s">
        <v>463</v>
      </c>
    </row>
    <row r="5443" spans="1:2" x14ac:dyDescent="0.25">
      <c r="A5443" s="57">
        <v>31291117</v>
      </c>
      <c r="B5443" s="58" t="s">
        <v>11496</v>
      </c>
    </row>
    <row r="5444" spans="1:2" x14ac:dyDescent="0.25">
      <c r="A5444" s="57">
        <v>31291118</v>
      </c>
      <c r="B5444" s="58" t="s">
        <v>15130</v>
      </c>
    </row>
    <row r="5445" spans="1:2" x14ac:dyDescent="0.25">
      <c r="A5445" s="57">
        <v>31291119</v>
      </c>
      <c r="B5445" s="58" t="s">
        <v>2893</v>
      </c>
    </row>
    <row r="5446" spans="1:2" x14ac:dyDescent="0.25">
      <c r="A5446" s="57">
        <v>31291120</v>
      </c>
      <c r="B5446" s="58" t="s">
        <v>13724</v>
      </c>
    </row>
    <row r="5447" spans="1:2" x14ac:dyDescent="0.25">
      <c r="A5447" s="57">
        <v>31291201</v>
      </c>
      <c r="B5447" s="58" t="s">
        <v>5989</v>
      </c>
    </row>
    <row r="5448" spans="1:2" x14ac:dyDescent="0.25">
      <c r="A5448" s="57">
        <v>31291202</v>
      </c>
      <c r="B5448" s="58" t="s">
        <v>18233</v>
      </c>
    </row>
    <row r="5449" spans="1:2" x14ac:dyDescent="0.25">
      <c r="A5449" s="57">
        <v>31291203</v>
      </c>
      <c r="B5449" s="58" t="s">
        <v>7612</v>
      </c>
    </row>
    <row r="5450" spans="1:2" x14ac:dyDescent="0.25">
      <c r="A5450" s="57">
        <v>31291204</v>
      </c>
      <c r="B5450" s="58" t="s">
        <v>12243</v>
      </c>
    </row>
    <row r="5451" spans="1:2" x14ac:dyDescent="0.25">
      <c r="A5451" s="57">
        <v>31291205</v>
      </c>
      <c r="B5451" s="58" t="s">
        <v>2517</v>
      </c>
    </row>
    <row r="5452" spans="1:2" x14ac:dyDescent="0.25">
      <c r="A5452" s="57">
        <v>31291206</v>
      </c>
      <c r="B5452" s="58" t="s">
        <v>9887</v>
      </c>
    </row>
    <row r="5453" spans="1:2" x14ac:dyDescent="0.25">
      <c r="A5453" s="57">
        <v>31291207</v>
      </c>
      <c r="B5453" s="58" t="s">
        <v>16845</v>
      </c>
    </row>
    <row r="5454" spans="1:2" x14ac:dyDescent="0.25">
      <c r="A5454" s="57">
        <v>31291208</v>
      </c>
      <c r="B5454" s="58" t="s">
        <v>14321</v>
      </c>
    </row>
    <row r="5455" spans="1:2" x14ac:dyDescent="0.25">
      <c r="A5455" s="57">
        <v>31291209</v>
      </c>
      <c r="B5455" s="58" t="s">
        <v>8335</v>
      </c>
    </row>
    <row r="5456" spans="1:2" x14ac:dyDescent="0.25">
      <c r="A5456" s="57">
        <v>31291210</v>
      </c>
      <c r="B5456" s="58" t="s">
        <v>17622</v>
      </c>
    </row>
    <row r="5457" spans="1:2" x14ac:dyDescent="0.25">
      <c r="A5457" s="57">
        <v>31291211</v>
      </c>
      <c r="B5457" s="58" t="s">
        <v>5130</v>
      </c>
    </row>
    <row r="5458" spans="1:2" x14ac:dyDescent="0.25">
      <c r="A5458" s="57">
        <v>31291212</v>
      </c>
      <c r="B5458" s="58" t="s">
        <v>7605</v>
      </c>
    </row>
    <row r="5459" spans="1:2" x14ac:dyDescent="0.25">
      <c r="A5459" s="57">
        <v>31291213</v>
      </c>
      <c r="B5459" s="58" t="s">
        <v>11823</v>
      </c>
    </row>
    <row r="5460" spans="1:2" x14ac:dyDescent="0.25">
      <c r="A5460" s="57">
        <v>31291214</v>
      </c>
      <c r="B5460" s="58" t="s">
        <v>103</v>
      </c>
    </row>
    <row r="5461" spans="1:2" x14ac:dyDescent="0.25">
      <c r="A5461" s="57">
        <v>31291215</v>
      </c>
      <c r="B5461" s="58" t="s">
        <v>9670</v>
      </c>
    </row>
    <row r="5462" spans="1:2" x14ac:dyDescent="0.25">
      <c r="A5462" s="57">
        <v>31291216</v>
      </c>
      <c r="B5462" s="58" t="s">
        <v>4232</v>
      </c>
    </row>
    <row r="5463" spans="1:2" x14ac:dyDescent="0.25">
      <c r="A5463" s="57">
        <v>31291217</v>
      </c>
      <c r="B5463" s="58" t="s">
        <v>6672</v>
      </c>
    </row>
    <row r="5464" spans="1:2" x14ac:dyDescent="0.25">
      <c r="A5464" s="57">
        <v>31291218</v>
      </c>
      <c r="B5464" s="58" t="s">
        <v>14698</v>
      </c>
    </row>
    <row r="5465" spans="1:2" x14ac:dyDescent="0.25">
      <c r="A5465" s="57">
        <v>31291219</v>
      </c>
      <c r="B5465" s="58" t="s">
        <v>12855</v>
      </c>
    </row>
    <row r="5466" spans="1:2" x14ac:dyDescent="0.25">
      <c r="A5466" s="57">
        <v>31291220</v>
      </c>
      <c r="B5466" s="58" t="s">
        <v>3836</v>
      </c>
    </row>
    <row r="5467" spans="1:2" x14ac:dyDescent="0.25">
      <c r="A5467" s="57">
        <v>31291301</v>
      </c>
      <c r="B5467" s="58" t="s">
        <v>16162</v>
      </c>
    </row>
    <row r="5468" spans="1:2" x14ac:dyDescent="0.25">
      <c r="A5468" s="57">
        <v>31291302</v>
      </c>
      <c r="B5468" s="58" t="s">
        <v>10969</v>
      </c>
    </row>
    <row r="5469" spans="1:2" x14ac:dyDescent="0.25">
      <c r="A5469" s="57">
        <v>31291303</v>
      </c>
      <c r="B5469" s="58" t="s">
        <v>6513</v>
      </c>
    </row>
    <row r="5470" spans="1:2" x14ac:dyDescent="0.25">
      <c r="A5470" s="57">
        <v>31291304</v>
      </c>
      <c r="B5470" s="58" t="s">
        <v>16632</v>
      </c>
    </row>
    <row r="5471" spans="1:2" x14ac:dyDescent="0.25">
      <c r="A5471" s="57">
        <v>31291305</v>
      </c>
      <c r="B5471" s="58" t="s">
        <v>2566</v>
      </c>
    </row>
    <row r="5472" spans="1:2" x14ac:dyDescent="0.25">
      <c r="A5472" s="57">
        <v>31291306</v>
      </c>
      <c r="B5472" s="58" t="s">
        <v>4962</v>
      </c>
    </row>
    <row r="5473" spans="1:2" x14ac:dyDescent="0.25">
      <c r="A5473" s="57">
        <v>31291307</v>
      </c>
      <c r="B5473" s="58" t="s">
        <v>13334</v>
      </c>
    </row>
    <row r="5474" spans="1:2" x14ac:dyDescent="0.25">
      <c r="A5474" s="57">
        <v>31291308</v>
      </c>
      <c r="B5474" s="58" t="s">
        <v>18610</v>
      </c>
    </row>
    <row r="5475" spans="1:2" x14ac:dyDescent="0.25">
      <c r="A5475" s="57">
        <v>31291309</v>
      </c>
      <c r="B5475" s="58" t="s">
        <v>2811</v>
      </c>
    </row>
    <row r="5476" spans="1:2" x14ac:dyDescent="0.25">
      <c r="A5476" s="57">
        <v>31291310</v>
      </c>
      <c r="B5476" s="58" t="s">
        <v>7341</v>
      </c>
    </row>
    <row r="5477" spans="1:2" x14ac:dyDescent="0.25">
      <c r="A5477" s="57">
        <v>31291311</v>
      </c>
      <c r="B5477" s="58" t="s">
        <v>5726</v>
      </c>
    </row>
    <row r="5478" spans="1:2" x14ac:dyDescent="0.25">
      <c r="A5478" s="57">
        <v>31291312</v>
      </c>
      <c r="B5478" s="58" t="s">
        <v>10265</v>
      </c>
    </row>
    <row r="5479" spans="1:2" x14ac:dyDescent="0.25">
      <c r="A5479" s="57">
        <v>31291313</v>
      </c>
      <c r="B5479" s="58" t="s">
        <v>3941</v>
      </c>
    </row>
    <row r="5480" spans="1:2" x14ac:dyDescent="0.25">
      <c r="A5480" s="57">
        <v>31291314</v>
      </c>
      <c r="B5480" s="58" t="s">
        <v>16745</v>
      </c>
    </row>
    <row r="5481" spans="1:2" x14ac:dyDescent="0.25">
      <c r="A5481" s="57">
        <v>31291315</v>
      </c>
      <c r="B5481" s="58" t="s">
        <v>10123</v>
      </c>
    </row>
    <row r="5482" spans="1:2" x14ac:dyDescent="0.25">
      <c r="A5482" s="57">
        <v>31291316</v>
      </c>
      <c r="B5482" s="58" t="s">
        <v>4843</v>
      </c>
    </row>
    <row r="5483" spans="1:2" x14ac:dyDescent="0.25">
      <c r="A5483" s="57">
        <v>31291317</v>
      </c>
      <c r="B5483" s="58" t="s">
        <v>16874</v>
      </c>
    </row>
    <row r="5484" spans="1:2" x14ac:dyDescent="0.25">
      <c r="A5484" s="57">
        <v>31291318</v>
      </c>
      <c r="B5484" s="58" t="s">
        <v>15030</v>
      </c>
    </row>
    <row r="5485" spans="1:2" x14ac:dyDescent="0.25">
      <c r="A5485" s="57">
        <v>31291319</v>
      </c>
      <c r="B5485" s="58" t="s">
        <v>4591</v>
      </c>
    </row>
    <row r="5486" spans="1:2" x14ac:dyDescent="0.25">
      <c r="A5486" s="57">
        <v>31291320</v>
      </c>
      <c r="B5486" s="58" t="s">
        <v>1716</v>
      </c>
    </row>
    <row r="5487" spans="1:2" x14ac:dyDescent="0.25">
      <c r="A5487" s="57">
        <v>31291401</v>
      </c>
      <c r="B5487" s="58" t="s">
        <v>9637</v>
      </c>
    </row>
    <row r="5488" spans="1:2" x14ac:dyDescent="0.25">
      <c r="A5488" s="57">
        <v>31291402</v>
      </c>
      <c r="B5488" s="58" t="s">
        <v>14704</v>
      </c>
    </row>
    <row r="5489" spans="1:2" x14ac:dyDescent="0.25">
      <c r="A5489" s="57">
        <v>31291403</v>
      </c>
      <c r="B5489" s="58" t="s">
        <v>9555</v>
      </c>
    </row>
    <row r="5490" spans="1:2" x14ac:dyDescent="0.25">
      <c r="A5490" s="57">
        <v>31291404</v>
      </c>
      <c r="B5490" s="58" t="s">
        <v>3121</v>
      </c>
    </row>
    <row r="5491" spans="1:2" x14ac:dyDescent="0.25">
      <c r="A5491" s="57">
        <v>31291405</v>
      </c>
      <c r="B5491" s="58" t="s">
        <v>8582</v>
      </c>
    </row>
    <row r="5492" spans="1:2" x14ac:dyDescent="0.25">
      <c r="A5492" s="57">
        <v>31291406</v>
      </c>
      <c r="B5492" s="58" t="s">
        <v>592</v>
      </c>
    </row>
    <row r="5493" spans="1:2" x14ac:dyDescent="0.25">
      <c r="A5493" s="57">
        <v>31291407</v>
      </c>
      <c r="B5493" s="58" t="s">
        <v>15652</v>
      </c>
    </row>
    <row r="5494" spans="1:2" x14ac:dyDescent="0.25">
      <c r="A5494" s="57">
        <v>31291408</v>
      </c>
      <c r="B5494" s="58" t="s">
        <v>13054</v>
      </c>
    </row>
    <row r="5495" spans="1:2" x14ac:dyDescent="0.25">
      <c r="A5495" s="57">
        <v>31291409</v>
      </c>
      <c r="B5495" s="58" t="s">
        <v>3200</v>
      </c>
    </row>
    <row r="5496" spans="1:2" x14ac:dyDescent="0.25">
      <c r="A5496" s="57">
        <v>31291410</v>
      </c>
      <c r="B5496" s="58" t="s">
        <v>17976</v>
      </c>
    </row>
    <row r="5497" spans="1:2" x14ac:dyDescent="0.25">
      <c r="A5497" s="57">
        <v>31291411</v>
      </c>
      <c r="B5497" s="58" t="s">
        <v>13761</v>
      </c>
    </row>
    <row r="5498" spans="1:2" x14ac:dyDescent="0.25">
      <c r="A5498" s="57">
        <v>31291412</v>
      </c>
      <c r="B5498" s="58" t="s">
        <v>14767</v>
      </c>
    </row>
    <row r="5499" spans="1:2" x14ac:dyDescent="0.25">
      <c r="A5499" s="57">
        <v>31291413</v>
      </c>
      <c r="B5499" s="58" t="s">
        <v>11938</v>
      </c>
    </row>
    <row r="5500" spans="1:2" x14ac:dyDescent="0.25">
      <c r="A5500" s="57">
        <v>31291414</v>
      </c>
      <c r="B5500" s="58" t="s">
        <v>14341</v>
      </c>
    </row>
    <row r="5501" spans="1:2" x14ac:dyDescent="0.25">
      <c r="A5501" s="57">
        <v>31291415</v>
      </c>
      <c r="B5501" s="58" t="s">
        <v>17436</v>
      </c>
    </row>
    <row r="5502" spans="1:2" x14ac:dyDescent="0.25">
      <c r="A5502" s="57">
        <v>31291416</v>
      </c>
      <c r="B5502" s="58" t="s">
        <v>14780</v>
      </c>
    </row>
    <row r="5503" spans="1:2" x14ac:dyDescent="0.25">
      <c r="A5503" s="57">
        <v>31291417</v>
      </c>
      <c r="B5503" s="58" t="s">
        <v>6887</v>
      </c>
    </row>
    <row r="5504" spans="1:2" x14ac:dyDescent="0.25">
      <c r="A5504" s="57">
        <v>31291418</v>
      </c>
      <c r="B5504" s="58" t="s">
        <v>9521</v>
      </c>
    </row>
    <row r="5505" spans="1:2" x14ac:dyDescent="0.25">
      <c r="A5505" s="57">
        <v>31291419</v>
      </c>
      <c r="B5505" s="58" t="s">
        <v>3351</v>
      </c>
    </row>
    <row r="5506" spans="1:2" x14ac:dyDescent="0.25">
      <c r="A5506" s="57">
        <v>31291420</v>
      </c>
      <c r="B5506" s="58" t="s">
        <v>14385</v>
      </c>
    </row>
    <row r="5507" spans="1:2" x14ac:dyDescent="0.25">
      <c r="A5507" s="57">
        <v>31301101</v>
      </c>
      <c r="B5507" s="58" t="s">
        <v>10781</v>
      </c>
    </row>
    <row r="5508" spans="1:2" x14ac:dyDescent="0.25">
      <c r="A5508" s="57">
        <v>31301102</v>
      </c>
      <c r="B5508" s="58" t="s">
        <v>10619</v>
      </c>
    </row>
    <row r="5509" spans="1:2" x14ac:dyDescent="0.25">
      <c r="A5509" s="57">
        <v>31301103</v>
      </c>
      <c r="B5509" s="58" t="s">
        <v>5456</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9734</v>
      </c>
    </row>
    <row r="5518" spans="1:2" x14ac:dyDescent="0.25">
      <c r="A5518" s="57">
        <v>31301112</v>
      </c>
      <c r="B5518" s="58" t="s">
        <v>6352</v>
      </c>
    </row>
    <row r="5519" spans="1:2" x14ac:dyDescent="0.25">
      <c r="A5519" s="57">
        <v>31301113</v>
      </c>
      <c r="B5519" s="58" t="s">
        <v>3876</v>
      </c>
    </row>
    <row r="5520" spans="1:2" x14ac:dyDescent="0.25">
      <c r="A5520" s="57">
        <v>31301114</v>
      </c>
      <c r="B5520" s="58" t="s">
        <v>893</v>
      </c>
    </row>
    <row r="5521" spans="1:2" x14ac:dyDescent="0.25">
      <c r="A5521" s="57">
        <v>31301115</v>
      </c>
      <c r="B5521" s="58" t="s">
        <v>10593</v>
      </c>
    </row>
    <row r="5522" spans="1:2" x14ac:dyDescent="0.25">
      <c r="A5522" s="57">
        <v>31301116</v>
      </c>
      <c r="B5522" s="58" t="s">
        <v>2242</v>
      </c>
    </row>
    <row r="5523" spans="1:2" x14ac:dyDescent="0.25">
      <c r="A5523" s="57">
        <v>31301117</v>
      </c>
      <c r="B5523" s="58" t="s">
        <v>13823</v>
      </c>
    </row>
    <row r="5524" spans="1:2" x14ac:dyDescent="0.25">
      <c r="A5524" s="57">
        <v>31301118</v>
      </c>
      <c r="B5524" s="58" t="s">
        <v>4450</v>
      </c>
    </row>
    <row r="5525" spans="1:2" x14ac:dyDescent="0.25">
      <c r="A5525" s="57">
        <v>31301119</v>
      </c>
      <c r="B5525" s="58" t="s">
        <v>13303</v>
      </c>
    </row>
    <row r="5526" spans="1:2" x14ac:dyDescent="0.25">
      <c r="A5526" s="57">
        <v>31301201</v>
      </c>
      <c r="B5526" s="58" t="s">
        <v>15256</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13475</v>
      </c>
    </row>
    <row r="5531" spans="1:2" x14ac:dyDescent="0.25">
      <c r="A5531" s="57">
        <v>31301206</v>
      </c>
      <c r="B5531" s="58" t="s">
        <v>4848</v>
      </c>
    </row>
    <row r="5532" spans="1:2" x14ac:dyDescent="0.25">
      <c r="A5532" s="57">
        <v>31301207</v>
      </c>
      <c r="B5532" s="58" t="s">
        <v>262</v>
      </c>
    </row>
    <row r="5533" spans="1:2" x14ac:dyDescent="0.25">
      <c r="A5533" s="57">
        <v>31301208</v>
      </c>
      <c r="B5533" s="58" t="s">
        <v>1564</v>
      </c>
    </row>
    <row r="5534" spans="1:2" x14ac:dyDescent="0.25">
      <c r="A5534" s="57">
        <v>31301209</v>
      </c>
      <c r="B5534" s="58" t="s">
        <v>18819</v>
      </c>
    </row>
    <row r="5535" spans="1:2" x14ac:dyDescent="0.25">
      <c r="A5535" s="57">
        <v>31301210</v>
      </c>
      <c r="B5535" s="58" t="s">
        <v>4041</v>
      </c>
    </row>
    <row r="5536" spans="1:2" x14ac:dyDescent="0.25">
      <c r="A5536" s="57">
        <v>31301211</v>
      </c>
      <c r="B5536" s="58" t="s">
        <v>11485</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8699</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10348</v>
      </c>
    </row>
    <row r="5548" spans="1:2" x14ac:dyDescent="0.25">
      <c r="A5548" s="57">
        <v>31301304</v>
      </c>
      <c r="B5548" s="58" t="s">
        <v>17221</v>
      </c>
    </row>
    <row r="5549" spans="1:2" x14ac:dyDescent="0.25">
      <c r="A5549" s="57">
        <v>31301305</v>
      </c>
      <c r="B5549" s="58" t="s">
        <v>1476</v>
      </c>
    </row>
    <row r="5550" spans="1:2" x14ac:dyDescent="0.25">
      <c r="A5550" s="57">
        <v>31301306</v>
      </c>
      <c r="B5550" s="58" t="s">
        <v>14601</v>
      </c>
    </row>
    <row r="5551" spans="1:2" x14ac:dyDescent="0.25">
      <c r="A5551" s="57">
        <v>31301307</v>
      </c>
      <c r="B5551" s="58" t="s">
        <v>9199</v>
      </c>
    </row>
    <row r="5552" spans="1:2" x14ac:dyDescent="0.25">
      <c r="A5552" s="57">
        <v>31301308</v>
      </c>
      <c r="B5552" s="58" t="s">
        <v>18790</v>
      </c>
    </row>
    <row r="5553" spans="1:2" x14ac:dyDescent="0.25">
      <c r="A5553" s="57">
        <v>31301309</v>
      </c>
      <c r="B5553" s="58" t="s">
        <v>10209</v>
      </c>
    </row>
    <row r="5554" spans="1:2" x14ac:dyDescent="0.25">
      <c r="A5554" s="57">
        <v>31301310</v>
      </c>
      <c r="B5554" s="58" t="s">
        <v>13956</v>
      </c>
    </row>
    <row r="5555" spans="1:2" x14ac:dyDescent="0.25">
      <c r="A5555" s="57">
        <v>31301311</v>
      </c>
      <c r="B5555" s="58" t="s">
        <v>17261</v>
      </c>
    </row>
    <row r="5556" spans="1:2" x14ac:dyDescent="0.25">
      <c r="A5556" s="57">
        <v>31301312</v>
      </c>
      <c r="B5556" s="58" t="s">
        <v>18718</v>
      </c>
    </row>
    <row r="5557" spans="1:2" x14ac:dyDescent="0.25">
      <c r="A5557" s="57">
        <v>31301313</v>
      </c>
      <c r="B5557" s="58" t="s">
        <v>10192</v>
      </c>
    </row>
    <row r="5558" spans="1:2" x14ac:dyDescent="0.25">
      <c r="A5558" s="57">
        <v>31301314</v>
      </c>
      <c r="B5558" s="58" t="s">
        <v>1833</v>
      </c>
    </row>
    <row r="5559" spans="1:2" x14ac:dyDescent="0.25">
      <c r="A5559" s="57">
        <v>31301315</v>
      </c>
      <c r="B5559" s="58" t="s">
        <v>11187</v>
      </c>
    </row>
    <row r="5560" spans="1:2" x14ac:dyDescent="0.25">
      <c r="A5560" s="57">
        <v>31301316</v>
      </c>
      <c r="B5560" s="58" t="s">
        <v>699</v>
      </c>
    </row>
    <row r="5561" spans="1:2" x14ac:dyDescent="0.25">
      <c r="A5561" s="57">
        <v>31301317</v>
      </c>
      <c r="B5561" s="58" t="s">
        <v>12838</v>
      </c>
    </row>
    <row r="5562" spans="1:2" x14ac:dyDescent="0.25">
      <c r="A5562" s="57">
        <v>31301318</v>
      </c>
      <c r="B5562" s="58" t="s">
        <v>17194</v>
      </c>
    </row>
    <row r="5563" spans="1:2" x14ac:dyDescent="0.25">
      <c r="A5563" s="57">
        <v>31301319</v>
      </c>
      <c r="B5563" s="58" t="s">
        <v>12043</v>
      </c>
    </row>
    <row r="5564" spans="1:2" x14ac:dyDescent="0.25">
      <c r="A5564" s="57">
        <v>31301401</v>
      </c>
      <c r="B5564" s="58" t="s">
        <v>8528</v>
      </c>
    </row>
    <row r="5565" spans="1:2" x14ac:dyDescent="0.25">
      <c r="A5565" s="57">
        <v>31301402</v>
      </c>
      <c r="B5565" s="58" t="s">
        <v>127</v>
      </c>
    </row>
    <row r="5566" spans="1:2" x14ac:dyDescent="0.25">
      <c r="A5566" s="57">
        <v>31301403</v>
      </c>
      <c r="B5566" s="58" t="s">
        <v>16271</v>
      </c>
    </row>
    <row r="5567" spans="1:2" x14ac:dyDescent="0.25">
      <c r="A5567" s="57">
        <v>31301404</v>
      </c>
      <c r="B5567" s="58" t="s">
        <v>8938</v>
      </c>
    </row>
    <row r="5568" spans="1:2" x14ac:dyDescent="0.25">
      <c r="A5568" s="57">
        <v>31301405</v>
      </c>
      <c r="B5568" s="58" t="s">
        <v>11453</v>
      </c>
    </row>
    <row r="5569" spans="1:2" x14ac:dyDescent="0.25">
      <c r="A5569" s="57">
        <v>31301406</v>
      </c>
      <c r="B5569" s="58" t="s">
        <v>12770</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11227</v>
      </c>
    </row>
    <row r="5574" spans="1:2" x14ac:dyDescent="0.25">
      <c r="A5574" s="57">
        <v>31301411</v>
      </c>
      <c r="B5574" s="58" t="s">
        <v>6996</v>
      </c>
    </row>
    <row r="5575" spans="1:2" x14ac:dyDescent="0.25">
      <c r="A5575" s="57">
        <v>31301412</v>
      </c>
      <c r="B5575" s="58" t="s">
        <v>13986</v>
      </c>
    </row>
    <row r="5576" spans="1:2" x14ac:dyDescent="0.25">
      <c r="A5576" s="57">
        <v>31301413</v>
      </c>
      <c r="B5576" s="58" t="s">
        <v>1139</v>
      </c>
    </row>
    <row r="5577" spans="1:2" x14ac:dyDescent="0.25">
      <c r="A5577" s="57">
        <v>31301414</v>
      </c>
      <c r="B5577" s="58" t="s">
        <v>18328</v>
      </c>
    </row>
    <row r="5578" spans="1:2" x14ac:dyDescent="0.25">
      <c r="A5578" s="57">
        <v>31301415</v>
      </c>
      <c r="B5578" s="58" t="s">
        <v>6836</v>
      </c>
    </row>
    <row r="5579" spans="1:2" x14ac:dyDescent="0.25">
      <c r="A5579" s="57">
        <v>31301416</v>
      </c>
      <c r="B5579" s="58" t="s">
        <v>18036</v>
      </c>
    </row>
    <row r="5580" spans="1:2" x14ac:dyDescent="0.25">
      <c r="A5580" s="57">
        <v>31301417</v>
      </c>
      <c r="B5580" s="58" t="s">
        <v>8615</v>
      </c>
    </row>
    <row r="5581" spans="1:2" x14ac:dyDescent="0.25">
      <c r="A5581" s="57">
        <v>31301418</v>
      </c>
      <c r="B5581" s="58" t="s">
        <v>2383</v>
      </c>
    </row>
    <row r="5582" spans="1:2" x14ac:dyDescent="0.25">
      <c r="A5582" s="57">
        <v>31301419</v>
      </c>
      <c r="B5582" s="58" t="s">
        <v>11019</v>
      </c>
    </row>
    <row r="5583" spans="1:2" x14ac:dyDescent="0.25">
      <c r="A5583" s="57">
        <v>31301501</v>
      </c>
      <c r="B5583" s="58" t="s">
        <v>14209</v>
      </c>
    </row>
    <row r="5584" spans="1:2" x14ac:dyDescent="0.25">
      <c r="A5584" s="57">
        <v>31301502</v>
      </c>
      <c r="B5584" s="58" t="s">
        <v>14198</v>
      </c>
    </row>
    <row r="5585" spans="1:2" x14ac:dyDescent="0.25">
      <c r="A5585" s="57">
        <v>31301503</v>
      </c>
      <c r="B5585" s="58" t="s">
        <v>12134</v>
      </c>
    </row>
    <row r="5586" spans="1:2" x14ac:dyDescent="0.25">
      <c r="A5586" s="57">
        <v>31301504</v>
      </c>
      <c r="B5586" s="58" t="s">
        <v>9908</v>
      </c>
    </row>
    <row r="5587" spans="1:2" x14ac:dyDescent="0.25">
      <c r="A5587" s="57">
        <v>31301505</v>
      </c>
      <c r="B5587" s="58" t="s">
        <v>4935</v>
      </c>
    </row>
    <row r="5588" spans="1:2" x14ac:dyDescent="0.25">
      <c r="A5588" s="57">
        <v>31301506</v>
      </c>
      <c r="B5588" s="58" t="s">
        <v>3456</v>
      </c>
    </row>
    <row r="5589" spans="1:2" x14ac:dyDescent="0.25">
      <c r="A5589" s="57">
        <v>31301507</v>
      </c>
      <c r="B5589" s="58" t="s">
        <v>13309</v>
      </c>
    </row>
    <row r="5590" spans="1:2" x14ac:dyDescent="0.25">
      <c r="A5590" s="57">
        <v>31301508</v>
      </c>
      <c r="B5590" s="58" t="s">
        <v>8786</v>
      </c>
    </row>
    <row r="5591" spans="1:2" x14ac:dyDescent="0.25">
      <c r="A5591" s="57">
        <v>31301509</v>
      </c>
      <c r="B5591" s="58" t="s">
        <v>4325</v>
      </c>
    </row>
    <row r="5592" spans="1:2" x14ac:dyDescent="0.25">
      <c r="A5592" s="57">
        <v>31301510</v>
      </c>
      <c r="B5592" s="58" t="s">
        <v>4460</v>
      </c>
    </row>
    <row r="5593" spans="1:2" x14ac:dyDescent="0.25">
      <c r="A5593" s="57">
        <v>31301511</v>
      </c>
      <c r="B5593" s="58" t="s">
        <v>6931</v>
      </c>
    </row>
    <row r="5594" spans="1:2" x14ac:dyDescent="0.25">
      <c r="A5594" s="57">
        <v>31301512</v>
      </c>
      <c r="B5594" s="58" t="s">
        <v>491</v>
      </c>
    </row>
    <row r="5595" spans="1:2" x14ac:dyDescent="0.25">
      <c r="A5595" s="57">
        <v>31301513</v>
      </c>
      <c r="B5595" s="58" t="s">
        <v>9621</v>
      </c>
    </row>
    <row r="5596" spans="1:2" x14ac:dyDescent="0.25">
      <c r="A5596" s="57">
        <v>31301514</v>
      </c>
      <c r="B5596" s="58" t="s">
        <v>3529</v>
      </c>
    </row>
    <row r="5597" spans="1:2" x14ac:dyDescent="0.25">
      <c r="A5597" s="57">
        <v>31301515</v>
      </c>
      <c r="B5597" s="58" t="s">
        <v>12964</v>
      </c>
    </row>
    <row r="5598" spans="1:2" x14ac:dyDescent="0.25">
      <c r="A5598" s="57">
        <v>31301516</v>
      </c>
      <c r="B5598" s="58" t="s">
        <v>15800</v>
      </c>
    </row>
    <row r="5599" spans="1:2" x14ac:dyDescent="0.25">
      <c r="A5599" s="57">
        <v>31301517</v>
      </c>
      <c r="B5599" s="58" t="s">
        <v>1837</v>
      </c>
    </row>
    <row r="5600" spans="1:2" x14ac:dyDescent="0.25">
      <c r="A5600" s="57">
        <v>31301518</v>
      </c>
      <c r="B5600" s="58" t="s">
        <v>15860</v>
      </c>
    </row>
    <row r="5601" spans="1:2" x14ac:dyDescent="0.25">
      <c r="A5601" s="57">
        <v>31301519</v>
      </c>
      <c r="B5601" s="58" t="s">
        <v>9143</v>
      </c>
    </row>
    <row r="5602" spans="1:2" x14ac:dyDescent="0.25">
      <c r="A5602" s="57">
        <v>31311101</v>
      </c>
      <c r="B5602" s="58" t="s">
        <v>239</v>
      </c>
    </row>
    <row r="5603" spans="1:2" x14ac:dyDescent="0.25">
      <c r="A5603" s="57">
        <v>31311102</v>
      </c>
      <c r="B5603" s="58" t="s">
        <v>15260</v>
      </c>
    </row>
    <row r="5604" spans="1:2" x14ac:dyDescent="0.25">
      <c r="A5604" s="57">
        <v>31311103</v>
      </c>
      <c r="B5604" s="58" t="s">
        <v>516</v>
      </c>
    </row>
    <row r="5605" spans="1:2" x14ac:dyDescent="0.25">
      <c r="A5605" s="57">
        <v>31311104</v>
      </c>
      <c r="B5605" s="58" t="s">
        <v>14722</v>
      </c>
    </row>
    <row r="5606" spans="1:2" x14ac:dyDescent="0.25">
      <c r="A5606" s="57">
        <v>31311105</v>
      </c>
      <c r="B5606" s="58" t="s">
        <v>12866</v>
      </c>
    </row>
    <row r="5607" spans="1:2" x14ac:dyDescent="0.25">
      <c r="A5607" s="57">
        <v>31311106</v>
      </c>
      <c r="B5607" s="58" t="s">
        <v>7792</v>
      </c>
    </row>
    <row r="5608" spans="1:2" x14ac:dyDescent="0.25">
      <c r="A5608" s="57">
        <v>31311109</v>
      </c>
      <c r="B5608" s="58" t="s">
        <v>9715</v>
      </c>
    </row>
    <row r="5609" spans="1:2" x14ac:dyDescent="0.25">
      <c r="A5609" s="57">
        <v>31311110</v>
      </c>
      <c r="B5609" s="58" t="s">
        <v>6847</v>
      </c>
    </row>
    <row r="5610" spans="1:2" x14ac:dyDescent="0.25">
      <c r="A5610" s="57">
        <v>31311111</v>
      </c>
      <c r="B5610" s="58" t="s">
        <v>14779</v>
      </c>
    </row>
    <row r="5611" spans="1:2" x14ac:dyDescent="0.25">
      <c r="A5611" s="57">
        <v>31311112</v>
      </c>
      <c r="B5611" s="58" t="s">
        <v>832</v>
      </c>
    </row>
    <row r="5612" spans="1:2" x14ac:dyDescent="0.25">
      <c r="A5612" s="57">
        <v>31311113</v>
      </c>
      <c r="B5612" s="58" t="s">
        <v>18189</v>
      </c>
    </row>
    <row r="5613" spans="1:2" x14ac:dyDescent="0.25">
      <c r="A5613" s="57">
        <v>31311201</v>
      </c>
      <c r="B5613" s="58" t="s">
        <v>7889</v>
      </c>
    </row>
    <row r="5614" spans="1:2" x14ac:dyDescent="0.25">
      <c r="A5614" s="57">
        <v>31311202</v>
      </c>
      <c r="B5614" s="58" t="s">
        <v>11246</v>
      </c>
    </row>
    <row r="5615" spans="1:2" x14ac:dyDescent="0.25">
      <c r="A5615" s="57">
        <v>31311203</v>
      </c>
      <c r="B5615" s="58" t="s">
        <v>11074</v>
      </c>
    </row>
    <row r="5616" spans="1:2" x14ac:dyDescent="0.25">
      <c r="A5616" s="57">
        <v>31311204</v>
      </c>
      <c r="B5616" s="58" t="s">
        <v>17065</v>
      </c>
    </row>
    <row r="5617" spans="1:2" x14ac:dyDescent="0.25">
      <c r="A5617" s="57">
        <v>31311205</v>
      </c>
      <c r="B5617" s="58" t="s">
        <v>15918</v>
      </c>
    </row>
    <row r="5618" spans="1:2" x14ac:dyDescent="0.25">
      <c r="A5618" s="57">
        <v>31311206</v>
      </c>
      <c r="B5618" s="58" t="s">
        <v>10094</v>
      </c>
    </row>
    <row r="5619" spans="1:2" x14ac:dyDescent="0.25">
      <c r="A5619" s="57">
        <v>31311209</v>
      </c>
      <c r="B5619" s="58" t="s">
        <v>9895</v>
      </c>
    </row>
    <row r="5620" spans="1:2" x14ac:dyDescent="0.25">
      <c r="A5620" s="57">
        <v>31311210</v>
      </c>
      <c r="B5620" s="58" t="s">
        <v>1992</v>
      </c>
    </row>
    <row r="5621" spans="1:2" x14ac:dyDescent="0.25">
      <c r="A5621" s="57">
        <v>31311211</v>
      </c>
      <c r="B5621" s="58" t="s">
        <v>12577</v>
      </c>
    </row>
    <row r="5622" spans="1:2" x14ac:dyDescent="0.25">
      <c r="A5622" s="57">
        <v>31311212</v>
      </c>
      <c r="B5622" s="58" t="s">
        <v>10832</v>
      </c>
    </row>
    <row r="5623" spans="1:2" x14ac:dyDescent="0.25">
      <c r="A5623" s="57">
        <v>31311213</v>
      </c>
      <c r="B5623" s="58" t="s">
        <v>6545</v>
      </c>
    </row>
    <row r="5624" spans="1:2" x14ac:dyDescent="0.25">
      <c r="A5624" s="57">
        <v>31311301</v>
      </c>
      <c r="B5624" s="58" t="s">
        <v>12041</v>
      </c>
    </row>
    <row r="5625" spans="1:2" x14ac:dyDescent="0.25">
      <c r="A5625" s="57">
        <v>31311302</v>
      </c>
      <c r="B5625" s="58" t="s">
        <v>17548</v>
      </c>
    </row>
    <row r="5626" spans="1:2" x14ac:dyDescent="0.25">
      <c r="A5626" s="57">
        <v>31311303</v>
      </c>
      <c r="B5626" s="58" t="s">
        <v>10282</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14959</v>
      </c>
    </row>
    <row r="5632" spans="1:2" x14ac:dyDescent="0.25">
      <c r="A5632" s="57">
        <v>31311311</v>
      </c>
      <c r="B5632" s="58" t="s">
        <v>12596</v>
      </c>
    </row>
    <row r="5633" spans="1:2" x14ac:dyDescent="0.25">
      <c r="A5633" s="57">
        <v>31311312</v>
      </c>
      <c r="B5633" s="58" t="s">
        <v>6438</v>
      </c>
    </row>
    <row r="5634" spans="1:2" x14ac:dyDescent="0.25">
      <c r="A5634" s="57">
        <v>31311313</v>
      </c>
      <c r="B5634" s="58" t="s">
        <v>16396</v>
      </c>
    </row>
    <row r="5635" spans="1:2" x14ac:dyDescent="0.25">
      <c r="A5635" s="57">
        <v>31311401</v>
      </c>
      <c r="B5635" s="58" t="s">
        <v>716</v>
      </c>
    </row>
    <row r="5636" spans="1:2" x14ac:dyDescent="0.25">
      <c r="A5636" s="57">
        <v>31311402</v>
      </c>
      <c r="B5636" s="58" t="s">
        <v>9811</v>
      </c>
    </row>
    <row r="5637" spans="1:2" x14ac:dyDescent="0.25">
      <c r="A5637" s="57">
        <v>31311403</v>
      </c>
      <c r="B5637" s="58" t="s">
        <v>9927</v>
      </c>
    </row>
    <row r="5638" spans="1:2" x14ac:dyDescent="0.25">
      <c r="A5638" s="57">
        <v>31311404</v>
      </c>
      <c r="B5638" s="58" t="s">
        <v>12692</v>
      </c>
    </row>
    <row r="5639" spans="1:2" x14ac:dyDescent="0.25">
      <c r="A5639" s="57">
        <v>31311405</v>
      </c>
      <c r="B5639" s="58" t="s">
        <v>12740</v>
      </c>
    </row>
    <row r="5640" spans="1:2" x14ac:dyDescent="0.25">
      <c r="A5640" s="57">
        <v>31311406</v>
      </c>
      <c r="B5640" s="58" t="s">
        <v>16128</v>
      </c>
    </row>
    <row r="5641" spans="1:2" x14ac:dyDescent="0.25">
      <c r="A5641" s="57">
        <v>31311409</v>
      </c>
      <c r="B5641" s="58" t="s">
        <v>3783</v>
      </c>
    </row>
    <row r="5642" spans="1:2" x14ac:dyDescent="0.25">
      <c r="A5642" s="57">
        <v>31311410</v>
      </c>
      <c r="B5642" s="58" t="s">
        <v>12933</v>
      </c>
    </row>
    <row r="5643" spans="1:2" x14ac:dyDescent="0.25">
      <c r="A5643" s="57">
        <v>31311411</v>
      </c>
      <c r="B5643" s="58" t="s">
        <v>4340</v>
      </c>
    </row>
    <row r="5644" spans="1:2" x14ac:dyDescent="0.25">
      <c r="A5644" s="57">
        <v>31311412</v>
      </c>
      <c r="B5644" s="58" t="s">
        <v>9728</v>
      </c>
    </row>
    <row r="5645" spans="1:2" x14ac:dyDescent="0.25">
      <c r="A5645" s="57">
        <v>31311413</v>
      </c>
      <c r="B5645" s="58" t="s">
        <v>17916</v>
      </c>
    </row>
    <row r="5646" spans="1:2" x14ac:dyDescent="0.25">
      <c r="A5646" s="57">
        <v>31311501</v>
      </c>
      <c r="B5646" s="58" t="s">
        <v>11582</v>
      </c>
    </row>
    <row r="5647" spans="1:2" x14ac:dyDescent="0.25">
      <c r="A5647" s="57">
        <v>31311502</v>
      </c>
      <c r="B5647" s="58" t="s">
        <v>9543</v>
      </c>
    </row>
    <row r="5648" spans="1:2" x14ac:dyDescent="0.25">
      <c r="A5648" s="57">
        <v>31311503</v>
      </c>
      <c r="B5648" s="58" t="s">
        <v>1443</v>
      </c>
    </row>
    <row r="5649" spans="1:2" x14ac:dyDescent="0.25">
      <c r="A5649" s="57">
        <v>31311504</v>
      </c>
      <c r="B5649" s="58" t="s">
        <v>5883</v>
      </c>
    </row>
    <row r="5650" spans="1:2" x14ac:dyDescent="0.25">
      <c r="A5650" s="57">
        <v>31311505</v>
      </c>
      <c r="B5650" s="58" t="s">
        <v>16660</v>
      </c>
    </row>
    <row r="5651" spans="1:2" x14ac:dyDescent="0.25">
      <c r="A5651" s="57">
        <v>31311506</v>
      </c>
      <c r="B5651" s="58" t="s">
        <v>12437</v>
      </c>
    </row>
    <row r="5652" spans="1:2" x14ac:dyDescent="0.25">
      <c r="A5652" s="57">
        <v>31311509</v>
      </c>
      <c r="B5652" s="58" t="s">
        <v>6583</v>
      </c>
    </row>
    <row r="5653" spans="1:2" x14ac:dyDescent="0.25">
      <c r="A5653" s="57">
        <v>31311510</v>
      </c>
      <c r="B5653" s="58" t="s">
        <v>16990</v>
      </c>
    </row>
    <row r="5654" spans="1:2" x14ac:dyDescent="0.25">
      <c r="A5654" s="57">
        <v>31311511</v>
      </c>
      <c r="B5654" s="58" t="s">
        <v>17258</v>
      </c>
    </row>
    <row r="5655" spans="1:2" x14ac:dyDescent="0.25">
      <c r="A5655" s="57">
        <v>31311512</v>
      </c>
      <c r="B5655" s="58" t="s">
        <v>10929</v>
      </c>
    </row>
    <row r="5656" spans="1:2" x14ac:dyDescent="0.25">
      <c r="A5656" s="57">
        <v>31311513</v>
      </c>
      <c r="B5656" s="58" t="s">
        <v>4982</v>
      </c>
    </row>
    <row r="5657" spans="1:2" x14ac:dyDescent="0.25">
      <c r="A5657" s="57">
        <v>31311601</v>
      </c>
      <c r="B5657" s="58" t="s">
        <v>13501</v>
      </c>
    </row>
    <row r="5658" spans="1:2" x14ac:dyDescent="0.25">
      <c r="A5658" s="57">
        <v>31311602</v>
      </c>
      <c r="B5658" s="58" t="s">
        <v>8857</v>
      </c>
    </row>
    <row r="5659" spans="1:2" x14ac:dyDescent="0.25">
      <c r="A5659" s="57">
        <v>31311603</v>
      </c>
      <c r="B5659" s="58" t="s">
        <v>13238</v>
      </c>
    </row>
    <row r="5660" spans="1:2" x14ac:dyDescent="0.25">
      <c r="A5660" s="57">
        <v>31311604</v>
      </c>
      <c r="B5660" s="58" t="s">
        <v>2471</v>
      </c>
    </row>
    <row r="5661" spans="1:2" x14ac:dyDescent="0.25">
      <c r="A5661" s="57">
        <v>31311605</v>
      </c>
      <c r="B5661" s="58" t="s">
        <v>13798</v>
      </c>
    </row>
    <row r="5662" spans="1:2" x14ac:dyDescent="0.25">
      <c r="A5662" s="57">
        <v>31311606</v>
      </c>
      <c r="B5662" s="58" t="s">
        <v>15732</v>
      </c>
    </row>
    <row r="5663" spans="1:2" x14ac:dyDescent="0.25">
      <c r="A5663" s="57">
        <v>31311609</v>
      </c>
      <c r="B5663" s="58" t="s">
        <v>7367</v>
      </c>
    </row>
    <row r="5664" spans="1:2" x14ac:dyDescent="0.25">
      <c r="A5664" s="57">
        <v>31311610</v>
      </c>
      <c r="B5664" s="58" t="s">
        <v>15506</v>
      </c>
    </row>
    <row r="5665" spans="1:2" x14ac:dyDescent="0.25">
      <c r="A5665" s="57">
        <v>31311611</v>
      </c>
      <c r="B5665" s="58" t="s">
        <v>10076</v>
      </c>
    </row>
    <row r="5666" spans="1:2" x14ac:dyDescent="0.25">
      <c r="A5666" s="57">
        <v>31311612</v>
      </c>
      <c r="B5666" s="58" t="s">
        <v>15581</v>
      </c>
    </row>
    <row r="5667" spans="1:2" x14ac:dyDescent="0.25">
      <c r="A5667" s="57">
        <v>31311613</v>
      </c>
      <c r="B5667" s="58" t="s">
        <v>11654</v>
      </c>
    </row>
    <row r="5668" spans="1:2" x14ac:dyDescent="0.25">
      <c r="A5668" s="57">
        <v>31311701</v>
      </c>
      <c r="B5668" s="58" t="s">
        <v>12574</v>
      </c>
    </row>
    <row r="5669" spans="1:2" x14ac:dyDescent="0.25">
      <c r="A5669" s="57">
        <v>31311702</v>
      </c>
      <c r="B5669" s="58" t="s">
        <v>15348</v>
      </c>
    </row>
    <row r="5670" spans="1:2" x14ac:dyDescent="0.25">
      <c r="A5670" s="57">
        <v>31311703</v>
      </c>
      <c r="B5670" s="58" t="s">
        <v>9422</v>
      </c>
    </row>
    <row r="5671" spans="1:2" x14ac:dyDescent="0.25">
      <c r="A5671" s="57">
        <v>31311704</v>
      </c>
      <c r="B5671" s="58" t="s">
        <v>6499</v>
      </c>
    </row>
    <row r="5672" spans="1:2" x14ac:dyDescent="0.25">
      <c r="A5672" s="57">
        <v>31311705</v>
      </c>
      <c r="B5672" s="58" t="s">
        <v>18060</v>
      </c>
    </row>
    <row r="5673" spans="1:2" x14ac:dyDescent="0.25">
      <c r="A5673" s="57">
        <v>31311706</v>
      </c>
      <c r="B5673" s="58" t="s">
        <v>5983</v>
      </c>
    </row>
    <row r="5674" spans="1:2" x14ac:dyDescent="0.25">
      <c r="A5674" s="57">
        <v>31311709</v>
      </c>
      <c r="B5674" s="58" t="s">
        <v>13576</v>
      </c>
    </row>
    <row r="5675" spans="1:2" x14ac:dyDescent="0.25">
      <c r="A5675" s="57">
        <v>31311710</v>
      </c>
      <c r="B5675" s="58" t="s">
        <v>6385</v>
      </c>
    </row>
    <row r="5676" spans="1:2" x14ac:dyDescent="0.25">
      <c r="A5676" s="57">
        <v>31311711</v>
      </c>
      <c r="B5676" s="58" t="s">
        <v>6100</v>
      </c>
    </row>
    <row r="5677" spans="1:2" x14ac:dyDescent="0.25">
      <c r="A5677" s="57">
        <v>31311712</v>
      </c>
      <c r="B5677" s="58" t="s">
        <v>5537</v>
      </c>
    </row>
    <row r="5678" spans="1:2" x14ac:dyDescent="0.25">
      <c r="A5678" s="57">
        <v>31311713</v>
      </c>
      <c r="B5678" s="58" t="s">
        <v>2672</v>
      </c>
    </row>
    <row r="5679" spans="1:2" x14ac:dyDescent="0.25">
      <c r="A5679" s="57">
        <v>31321101</v>
      </c>
      <c r="B5679" s="58" t="s">
        <v>9288</v>
      </c>
    </row>
    <row r="5680" spans="1:2" x14ac:dyDescent="0.25">
      <c r="A5680" s="57">
        <v>31321102</v>
      </c>
      <c r="B5680" s="58" t="s">
        <v>10179</v>
      </c>
    </row>
    <row r="5681" spans="1:2" x14ac:dyDescent="0.25">
      <c r="A5681" s="57">
        <v>31321103</v>
      </c>
      <c r="B5681" s="58" t="s">
        <v>7595</v>
      </c>
    </row>
    <row r="5682" spans="1:2" x14ac:dyDescent="0.25">
      <c r="A5682" s="57">
        <v>31321104</v>
      </c>
      <c r="B5682" s="58" t="s">
        <v>6812</v>
      </c>
    </row>
    <row r="5683" spans="1:2" x14ac:dyDescent="0.25">
      <c r="A5683" s="57">
        <v>31321105</v>
      </c>
      <c r="B5683" s="58" t="s">
        <v>14318</v>
      </c>
    </row>
    <row r="5684" spans="1:2" x14ac:dyDescent="0.25">
      <c r="A5684" s="57">
        <v>31321106</v>
      </c>
      <c r="B5684" s="58" t="s">
        <v>10958</v>
      </c>
    </row>
    <row r="5685" spans="1:2" x14ac:dyDescent="0.25">
      <c r="A5685" s="57">
        <v>31321109</v>
      </c>
      <c r="B5685" s="58" t="s">
        <v>18154</v>
      </c>
    </row>
    <row r="5686" spans="1:2" x14ac:dyDescent="0.25">
      <c r="A5686" s="57">
        <v>31321110</v>
      </c>
      <c r="B5686" s="58" t="s">
        <v>10977</v>
      </c>
    </row>
    <row r="5687" spans="1:2" x14ac:dyDescent="0.25">
      <c r="A5687" s="57">
        <v>31321111</v>
      </c>
      <c r="B5687" s="58" t="s">
        <v>10317</v>
      </c>
    </row>
    <row r="5688" spans="1:2" x14ac:dyDescent="0.25">
      <c r="A5688" s="57">
        <v>31321112</v>
      </c>
      <c r="B5688" s="58" t="s">
        <v>9530</v>
      </c>
    </row>
    <row r="5689" spans="1:2" x14ac:dyDescent="0.25">
      <c r="A5689" s="57">
        <v>31321113</v>
      </c>
      <c r="B5689" s="58" t="s">
        <v>13728</v>
      </c>
    </row>
    <row r="5690" spans="1:2" x14ac:dyDescent="0.25">
      <c r="A5690" s="57">
        <v>31321201</v>
      </c>
      <c r="B5690" s="58" t="s">
        <v>1879</v>
      </c>
    </row>
    <row r="5691" spans="1:2" x14ac:dyDescent="0.25">
      <c r="A5691" s="57">
        <v>31321202</v>
      </c>
      <c r="B5691" s="58" t="s">
        <v>4463</v>
      </c>
    </row>
    <row r="5692" spans="1:2" x14ac:dyDescent="0.25">
      <c r="A5692" s="57">
        <v>31321203</v>
      </c>
      <c r="B5692" s="58" t="s">
        <v>10117</v>
      </c>
    </row>
    <row r="5693" spans="1:2" x14ac:dyDescent="0.25">
      <c r="A5693" s="57">
        <v>31321204</v>
      </c>
      <c r="B5693" s="58" t="s">
        <v>5762</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15162</v>
      </c>
    </row>
    <row r="5698" spans="1:2" x14ac:dyDescent="0.25">
      <c r="A5698" s="57">
        <v>31321211</v>
      </c>
      <c r="B5698" s="58" t="s">
        <v>8267</v>
      </c>
    </row>
    <row r="5699" spans="1:2" x14ac:dyDescent="0.25">
      <c r="A5699" s="57">
        <v>31321212</v>
      </c>
      <c r="B5699" s="58" t="s">
        <v>7084</v>
      </c>
    </row>
    <row r="5700" spans="1:2" x14ac:dyDescent="0.25">
      <c r="A5700" s="57">
        <v>31321213</v>
      </c>
      <c r="B5700" s="58" t="s">
        <v>3684</v>
      </c>
    </row>
    <row r="5701" spans="1:2" x14ac:dyDescent="0.25">
      <c r="A5701" s="57">
        <v>31321301</v>
      </c>
      <c r="B5701" s="58" t="s">
        <v>3864</v>
      </c>
    </row>
    <row r="5702" spans="1:2" x14ac:dyDescent="0.25">
      <c r="A5702" s="57">
        <v>31321302</v>
      </c>
      <c r="B5702" s="58" t="s">
        <v>16129</v>
      </c>
    </row>
    <row r="5703" spans="1:2" x14ac:dyDescent="0.25">
      <c r="A5703" s="57">
        <v>31321303</v>
      </c>
      <c r="B5703" s="58" t="s">
        <v>2303</v>
      </c>
    </row>
    <row r="5704" spans="1:2" x14ac:dyDescent="0.25">
      <c r="A5704" s="57">
        <v>31321304</v>
      </c>
      <c r="B5704" s="58" t="s">
        <v>16261</v>
      </c>
    </row>
    <row r="5705" spans="1:2" x14ac:dyDescent="0.25">
      <c r="A5705" s="57">
        <v>31321305</v>
      </c>
      <c r="B5705" s="58" t="s">
        <v>5007</v>
      </c>
    </row>
    <row r="5706" spans="1:2" x14ac:dyDescent="0.25">
      <c r="A5706" s="57">
        <v>31321306</v>
      </c>
      <c r="B5706" s="58" t="s">
        <v>5049</v>
      </c>
    </row>
    <row r="5707" spans="1:2" x14ac:dyDescent="0.25">
      <c r="A5707" s="57">
        <v>31321309</v>
      </c>
      <c r="B5707" s="58" t="s">
        <v>17557</v>
      </c>
    </row>
    <row r="5708" spans="1:2" x14ac:dyDescent="0.25">
      <c r="A5708" s="57">
        <v>31321310</v>
      </c>
      <c r="B5708" s="58" t="s">
        <v>4546</v>
      </c>
    </row>
    <row r="5709" spans="1:2" x14ac:dyDescent="0.25">
      <c r="A5709" s="57">
        <v>31321311</v>
      </c>
      <c r="B5709" s="58" t="s">
        <v>12271</v>
      </c>
    </row>
    <row r="5710" spans="1:2" x14ac:dyDescent="0.25">
      <c r="A5710" s="57">
        <v>31321312</v>
      </c>
      <c r="B5710" s="58" t="s">
        <v>8280</v>
      </c>
    </row>
    <row r="5711" spans="1:2" x14ac:dyDescent="0.25">
      <c r="A5711" s="57">
        <v>31321313</v>
      </c>
      <c r="B5711" s="58" t="s">
        <v>7374</v>
      </c>
    </row>
    <row r="5712" spans="1:2" x14ac:dyDescent="0.25">
      <c r="A5712" s="57">
        <v>31321401</v>
      </c>
      <c r="B5712" s="58" t="s">
        <v>13247</v>
      </c>
    </row>
    <row r="5713" spans="1:2" x14ac:dyDescent="0.25">
      <c r="A5713" s="57">
        <v>31321402</v>
      </c>
      <c r="B5713" s="58" t="s">
        <v>2714</v>
      </c>
    </row>
    <row r="5714" spans="1:2" x14ac:dyDescent="0.25">
      <c r="A5714" s="57">
        <v>31321403</v>
      </c>
      <c r="B5714" s="58" t="s">
        <v>1862</v>
      </c>
    </row>
    <row r="5715" spans="1:2" x14ac:dyDescent="0.25">
      <c r="A5715" s="57">
        <v>31321404</v>
      </c>
      <c r="B5715" s="58" t="s">
        <v>10538</v>
      </c>
    </row>
    <row r="5716" spans="1:2" x14ac:dyDescent="0.25">
      <c r="A5716" s="57">
        <v>31321405</v>
      </c>
      <c r="B5716" s="58" t="s">
        <v>11045</v>
      </c>
    </row>
    <row r="5717" spans="1:2" x14ac:dyDescent="0.25">
      <c r="A5717" s="57">
        <v>31321406</v>
      </c>
      <c r="B5717" s="58" t="s">
        <v>12174</v>
      </c>
    </row>
    <row r="5718" spans="1:2" x14ac:dyDescent="0.25">
      <c r="A5718" s="57">
        <v>31321409</v>
      </c>
      <c r="B5718" s="58" t="s">
        <v>5014</v>
      </c>
    </row>
    <row r="5719" spans="1:2" x14ac:dyDescent="0.25">
      <c r="A5719" s="57">
        <v>31321410</v>
      </c>
      <c r="B5719" s="58" t="s">
        <v>8075</v>
      </c>
    </row>
    <row r="5720" spans="1:2" x14ac:dyDescent="0.25">
      <c r="A5720" s="57">
        <v>31321411</v>
      </c>
      <c r="B5720" s="58" t="s">
        <v>6530</v>
      </c>
    </row>
    <row r="5721" spans="1:2" x14ac:dyDescent="0.25">
      <c r="A5721" s="57">
        <v>31321412</v>
      </c>
      <c r="B5721" s="58" t="s">
        <v>12539</v>
      </c>
    </row>
    <row r="5722" spans="1:2" x14ac:dyDescent="0.25">
      <c r="A5722" s="57">
        <v>31321413</v>
      </c>
      <c r="B5722" s="58" t="s">
        <v>9292</v>
      </c>
    </row>
    <row r="5723" spans="1:2" x14ac:dyDescent="0.25">
      <c r="A5723" s="57">
        <v>31321501</v>
      </c>
      <c r="B5723" s="58" t="s">
        <v>2337</v>
      </c>
    </row>
    <row r="5724" spans="1:2" x14ac:dyDescent="0.25">
      <c r="A5724" s="57">
        <v>31321502</v>
      </c>
      <c r="B5724" s="58" t="s">
        <v>9729</v>
      </c>
    </row>
    <row r="5725" spans="1:2" x14ac:dyDescent="0.25">
      <c r="A5725" s="57">
        <v>31321503</v>
      </c>
      <c r="B5725" s="58" t="s">
        <v>2272</v>
      </c>
    </row>
    <row r="5726" spans="1:2" x14ac:dyDescent="0.25">
      <c r="A5726" s="57">
        <v>31321504</v>
      </c>
      <c r="B5726" s="58" t="s">
        <v>3904</v>
      </c>
    </row>
    <row r="5727" spans="1:2" x14ac:dyDescent="0.25">
      <c r="A5727" s="57">
        <v>31321505</v>
      </c>
      <c r="B5727" s="58" t="s">
        <v>8431</v>
      </c>
    </row>
    <row r="5728" spans="1:2" x14ac:dyDescent="0.25">
      <c r="A5728" s="57">
        <v>31321506</v>
      </c>
      <c r="B5728" s="58" t="s">
        <v>8567</v>
      </c>
    </row>
    <row r="5729" spans="1:2" x14ac:dyDescent="0.25">
      <c r="A5729" s="57">
        <v>31321509</v>
      </c>
      <c r="B5729" s="58" t="s">
        <v>17242</v>
      </c>
    </row>
    <row r="5730" spans="1:2" x14ac:dyDescent="0.25">
      <c r="A5730" s="57">
        <v>31321510</v>
      </c>
      <c r="B5730" s="58" t="s">
        <v>8595</v>
      </c>
    </row>
    <row r="5731" spans="1:2" x14ac:dyDescent="0.25">
      <c r="A5731" s="57">
        <v>31321511</v>
      </c>
      <c r="B5731" s="58" t="s">
        <v>624</v>
      </c>
    </row>
    <row r="5732" spans="1:2" x14ac:dyDescent="0.25">
      <c r="A5732" s="57">
        <v>31321512</v>
      </c>
      <c r="B5732" s="58" t="s">
        <v>16656</v>
      </c>
    </row>
    <row r="5733" spans="1:2" x14ac:dyDescent="0.25">
      <c r="A5733" s="57">
        <v>31321513</v>
      </c>
      <c r="B5733" s="58" t="s">
        <v>9947</v>
      </c>
    </row>
    <row r="5734" spans="1:2" x14ac:dyDescent="0.25">
      <c r="A5734" s="57">
        <v>31321601</v>
      </c>
      <c r="B5734" s="58" t="s">
        <v>5222</v>
      </c>
    </row>
    <row r="5735" spans="1:2" x14ac:dyDescent="0.25">
      <c r="A5735" s="57">
        <v>31321602</v>
      </c>
      <c r="B5735" s="58" t="s">
        <v>4051</v>
      </c>
    </row>
    <row r="5736" spans="1:2" x14ac:dyDescent="0.25">
      <c r="A5736" s="57">
        <v>31321603</v>
      </c>
      <c r="B5736" s="58" t="s">
        <v>16115</v>
      </c>
    </row>
    <row r="5737" spans="1:2" x14ac:dyDescent="0.25">
      <c r="A5737" s="57">
        <v>31321604</v>
      </c>
      <c r="B5737" s="58" t="s">
        <v>17693</v>
      </c>
    </row>
    <row r="5738" spans="1:2" x14ac:dyDescent="0.25">
      <c r="A5738" s="57">
        <v>31321605</v>
      </c>
      <c r="B5738" s="58" t="s">
        <v>8746</v>
      </c>
    </row>
    <row r="5739" spans="1:2" x14ac:dyDescent="0.25">
      <c r="A5739" s="57">
        <v>31321606</v>
      </c>
      <c r="B5739" s="58" t="s">
        <v>18195</v>
      </c>
    </row>
    <row r="5740" spans="1:2" x14ac:dyDescent="0.25">
      <c r="A5740" s="57">
        <v>31321609</v>
      </c>
      <c r="B5740" s="58" t="s">
        <v>1889</v>
      </c>
    </row>
    <row r="5741" spans="1:2" x14ac:dyDescent="0.25">
      <c r="A5741" s="57">
        <v>31321610</v>
      </c>
      <c r="B5741" s="58" t="s">
        <v>12418</v>
      </c>
    </row>
    <row r="5742" spans="1:2" x14ac:dyDescent="0.25">
      <c r="A5742" s="57">
        <v>31321611</v>
      </c>
      <c r="B5742" s="58" t="s">
        <v>4183</v>
      </c>
    </row>
    <row r="5743" spans="1:2" x14ac:dyDescent="0.25">
      <c r="A5743" s="57">
        <v>31321612</v>
      </c>
      <c r="B5743" s="58" t="s">
        <v>14776</v>
      </c>
    </row>
    <row r="5744" spans="1:2" x14ac:dyDescent="0.25">
      <c r="A5744" s="57">
        <v>31321613</v>
      </c>
      <c r="B5744" s="58" t="s">
        <v>10537</v>
      </c>
    </row>
    <row r="5745" spans="1:2" x14ac:dyDescent="0.25">
      <c r="A5745" s="57">
        <v>31321701</v>
      </c>
      <c r="B5745" s="58" t="s">
        <v>8098</v>
      </c>
    </row>
    <row r="5746" spans="1:2" x14ac:dyDescent="0.25">
      <c r="A5746" s="57">
        <v>31321702</v>
      </c>
      <c r="B5746" s="58" t="s">
        <v>17649</v>
      </c>
    </row>
    <row r="5747" spans="1:2" x14ac:dyDescent="0.25">
      <c r="A5747" s="57">
        <v>31321703</v>
      </c>
      <c r="B5747" s="58" t="s">
        <v>5588</v>
      </c>
    </row>
    <row r="5748" spans="1:2" x14ac:dyDescent="0.25">
      <c r="A5748" s="57">
        <v>31321704</v>
      </c>
      <c r="B5748" s="58" t="s">
        <v>11439</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7779</v>
      </c>
    </row>
    <row r="5753" spans="1:2" x14ac:dyDescent="0.25">
      <c r="A5753" s="57">
        <v>31321711</v>
      </c>
      <c r="B5753" s="58" t="s">
        <v>18760</v>
      </c>
    </row>
    <row r="5754" spans="1:2" x14ac:dyDescent="0.25">
      <c r="A5754" s="57">
        <v>31321712</v>
      </c>
      <c r="B5754" s="58" t="s">
        <v>1701</v>
      </c>
    </row>
    <row r="5755" spans="1:2" x14ac:dyDescent="0.25">
      <c r="A5755" s="57">
        <v>31321713</v>
      </c>
      <c r="B5755" s="58" t="s">
        <v>7253</v>
      </c>
    </row>
    <row r="5756" spans="1:2" x14ac:dyDescent="0.25">
      <c r="A5756" s="57">
        <v>31331101</v>
      </c>
      <c r="B5756" s="58" t="s">
        <v>2116</v>
      </c>
    </row>
    <row r="5757" spans="1:2" x14ac:dyDescent="0.25">
      <c r="A5757" s="57">
        <v>31331102</v>
      </c>
      <c r="B5757" s="58" t="s">
        <v>6133</v>
      </c>
    </row>
    <row r="5758" spans="1:2" x14ac:dyDescent="0.25">
      <c r="A5758" s="57">
        <v>31331103</v>
      </c>
      <c r="B5758" s="58" t="s">
        <v>13750</v>
      </c>
    </row>
    <row r="5759" spans="1:2" x14ac:dyDescent="0.25">
      <c r="A5759" s="57">
        <v>31331104</v>
      </c>
      <c r="B5759" s="58" t="s">
        <v>13863</v>
      </c>
    </row>
    <row r="5760" spans="1:2" x14ac:dyDescent="0.25">
      <c r="A5760" s="57">
        <v>31331105</v>
      </c>
      <c r="B5760" s="58" t="s">
        <v>11889</v>
      </c>
    </row>
    <row r="5761" spans="1:2" x14ac:dyDescent="0.25">
      <c r="A5761" s="57">
        <v>31331106</v>
      </c>
      <c r="B5761" s="58" t="s">
        <v>4153</v>
      </c>
    </row>
    <row r="5762" spans="1:2" x14ac:dyDescent="0.25">
      <c r="A5762" s="57">
        <v>31331109</v>
      </c>
      <c r="B5762" s="58" t="s">
        <v>8875</v>
      </c>
    </row>
    <row r="5763" spans="1:2" x14ac:dyDescent="0.25">
      <c r="A5763" s="57">
        <v>31331110</v>
      </c>
      <c r="B5763" s="58" t="s">
        <v>14719</v>
      </c>
    </row>
    <row r="5764" spans="1:2" x14ac:dyDescent="0.25">
      <c r="A5764" s="57">
        <v>31331111</v>
      </c>
      <c r="B5764" s="58" t="s">
        <v>2857</v>
      </c>
    </row>
    <row r="5765" spans="1:2" x14ac:dyDescent="0.25">
      <c r="A5765" s="57">
        <v>31331112</v>
      </c>
      <c r="B5765" s="58" t="s">
        <v>7526</v>
      </c>
    </row>
    <row r="5766" spans="1:2" x14ac:dyDescent="0.25">
      <c r="A5766" s="57">
        <v>31331113</v>
      </c>
      <c r="B5766" s="58" t="s">
        <v>4255</v>
      </c>
    </row>
    <row r="5767" spans="1:2" x14ac:dyDescent="0.25">
      <c r="A5767" s="57">
        <v>31331201</v>
      </c>
      <c r="B5767" s="58" t="s">
        <v>9366</v>
      </c>
    </row>
    <row r="5768" spans="1:2" x14ac:dyDescent="0.25">
      <c r="A5768" s="57">
        <v>31331202</v>
      </c>
      <c r="B5768" s="58" t="s">
        <v>9118</v>
      </c>
    </row>
    <row r="5769" spans="1:2" x14ac:dyDescent="0.25">
      <c r="A5769" s="57">
        <v>31331203</v>
      </c>
      <c r="B5769" s="58" t="s">
        <v>10090</v>
      </c>
    </row>
    <row r="5770" spans="1:2" x14ac:dyDescent="0.25">
      <c r="A5770" s="57">
        <v>31331204</v>
      </c>
      <c r="B5770" s="58" t="s">
        <v>4404</v>
      </c>
    </row>
    <row r="5771" spans="1:2" x14ac:dyDescent="0.25">
      <c r="A5771" s="57">
        <v>31331205</v>
      </c>
      <c r="B5771" s="58" t="s">
        <v>12258</v>
      </c>
    </row>
    <row r="5772" spans="1:2" x14ac:dyDescent="0.25">
      <c r="A5772" s="57">
        <v>31331206</v>
      </c>
      <c r="B5772" s="58" t="s">
        <v>10871</v>
      </c>
    </row>
    <row r="5773" spans="1:2" x14ac:dyDescent="0.25">
      <c r="A5773" s="57">
        <v>31331209</v>
      </c>
      <c r="B5773" s="58" t="s">
        <v>11785</v>
      </c>
    </row>
    <row r="5774" spans="1:2" x14ac:dyDescent="0.25">
      <c r="A5774" s="57">
        <v>31331210</v>
      </c>
      <c r="B5774" s="58" t="s">
        <v>15611</v>
      </c>
    </row>
    <row r="5775" spans="1:2" x14ac:dyDescent="0.25">
      <c r="A5775" s="57">
        <v>31331211</v>
      </c>
      <c r="B5775" s="58" t="s">
        <v>17230</v>
      </c>
    </row>
    <row r="5776" spans="1:2" x14ac:dyDescent="0.25">
      <c r="A5776" s="57">
        <v>31331212</v>
      </c>
      <c r="B5776" s="58" t="s">
        <v>16517</v>
      </c>
    </row>
    <row r="5777" spans="1:2" x14ac:dyDescent="0.25">
      <c r="A5777" s="57">
        <v>31331213</v>
      </c>
      <c r="B5777" s="58" t="s">
        <v>496</v>
      </c>
    </row>
    <row r="5778" spans="1:2" x14ac:dyDescent="0.25">
      <c r="A5778" s="57">
        <v>31331301</v>
      </c>
      <c r="B5778" s="58" t="s">
        <v>15196</v>
      </c>
    </row>
    <row r="5779" spans="1:2" x14ac:dyDescent="0.25">
      <c r="A5779" s="57">
        <v>31331302</v>
      </c>
      <c r="B5779" s="58" t="s">
        <v>10446</v>
      </c>
    </row>
    <row r="5780" spans="1:2" x14ac:dyDescent="0.25">
      <c r="A5780" s="57">
        <v>31331303</v>
      </c>
      <c r="B5780" s="58" t="s">
        <v>14883</v>
      </c>
    </row>
    <row r="5781" spans="1:2" x14ac:dyDescent="0.25">
      <c r="A5781" s="57">
        <v>31331304</v>
      </c>
      <c r="B5781" s="58" t="s">
        <v>11799</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18681</v>
      </c>
    </row>
    <row r="5786" spans="1:2" x14ac:dyDescent="0.25">
      <c r="A5786" s="57">
        <v>31331311</v>
      </c>
      <c r="B5786" s="58" t="s">
        <v>13216</v>
      </c>
    </row>
    <row r="5787" spans="1:2" x14ac:dyDescent="0.25">
      <c r="A5787" s="57">
        <v>31331312</v>
      </c>
      <c r="B5787" s="58" t="s">
        <v>2427</v>
      </c>
    </row>
    <row r="5788" spans="1:2" x14ac:dyDescent="0.25">
      <c r="A5788" s="57">
        <v>31331313</v>
      </c>
      <c r="B5788" s="58" t="s">
        <v>18802</v>
      </c>
    </row>
    <row r="5789" spans="1:2" x14ac:dyDescent="0.25">
      <c r="A5789" s="57">
        <v>31331401</v>
      </c>
      <c r="B5789" s="58" t="s">
        <v>12361</v>
      </c>
    </row>
    <row r="5790" spans="1:2" x14ac:dyDescent="0.25">
      <c r="A5790" s="57">
        <v>31331402</v>
      </c>
      <c r="B5790" s="58" t="s">
        <v>11328</v>
      </c>
    </row>
    <row r="5791" spans="1:2" x14ac:dyDescent="0.25">
      <c r="A5791" s="57">
        <v>31331403</v>
      </c>
      <c r="B5791" s="58" t="s">
        <v>11354</v>
      </c>
    </row>
    <row r="5792" spans="1:2" x14ac:dyDescent="0.25">
      <c r="A5792" s="57">
        <v>31331404</v>
      </c>
      <c r="B5792" s="58" t="s">
        <v>18812</v>
      </c>
    </row>
    <row r="5793" spans="1:2" x14ac:dyDescent="0.25">
      <c r="A5793" s="57">
        <v>31331405</v>
      </c>
      <c r="B5793" s="58" t="s">
        <v>2708</v>
      </c>
    </row>
    <row r="5794" spans="1:2" x14ac:dyDescent="0.25">
      <c r="A5794" s="57">
        <v>31331406</v>
      </c>
      <c r="B5794" s="58" t="s">
        <v>9853</v>
      </c>
    </row>
    <row r="5795" spans="1:2" x14ac:dyDescent="0.25">
      <c r="A5795" s="57">
        <v>31331409</v>
      </c>
      <c r="B5795" s="58" t="s">
        <v>12237</v>
      </c>
    </row>
    <row r="5796" spans="1:2" x14ac:dyDescent="0.25">
      <c r="A5796" s="57">
        <v>31331410</v>
      </c>
      <c r="B5796" s="58" t="s">
        <v>6920</v>
      </c>
    </row>
    <row r="5797" spans="1:2" x14ac:dyDescent="0.25">
      <c r="A5797" s="57">
        <v>31331411</v>
      </c>
      <c r="B5797" s="58" t="s">
        <v>15934</v>
      </c>
    </row>
    <row r="5798" spans="1:2" x14ac:dyDescent="0.25">
      <c r="A5798" s="57">
        <v>31331412</v>
      </c>
      <c r="B5798" s="58" t="s">
        <v>11515</v>
      </c>
    </row>
    <row r="5799" spans="1:2" x14ac:dyDescent="0.25">
      <c r="A5799" s="57">
        <v>31331413</v>
      </c>
      <c r="B5799" s="58" t="s">
        <v>3671</v>
      </c>
    </row>
    <row r="5800" spans="1:2" x14ac:dyDescent="0.25">
      <c r="A5800" s="57">
        <v>31331501</v>
      </c>
      <c r="B5800" s="58" t="s">
        <v>1775</v>
      </c>
    </row>
    <row r="5801" spans="1:2" x14ac:dyDescent="0.25">
      <c r="A5801" s="57">
        <v>31331502</v>
      </c>
      <c r="B5801" s="58" t="s">
        <v>14058</v>
      </c>
    </row>
    <row r="5802" spans="1:2" x14ac:dyDescent="0.25">
      <c r="A5802" s="57">
        <v>31331503</v>
      </c>
      <c r="B5802" s="58" t="s">
        <v>7729</v>
      </c>
    </row>
    <row r="5803" spans="1:2" x14ac:dyDescent="0.25">
      <c r="A5803" s="57">
        <v>31331504</v>
      </c>
      <c r="B5803" s="58" t="s">
        <v>17607</v>
      </c>
    </row>
    <row r="5804" spans="1:2" x14ac:dyDescent="0.25">
      <c r="A5804" s="57">
        <v>31331505</v>
      </c>
      <c r="B5804" s="58" t="s">
        <v>7826</v>
      </c>
    </row>
    <row r="5805" spans="1:2" x14ac:dyDescent="0.25">
      <c r="A5805" s="57">
        <v>31331506</v>
      </c>
      <c r="B5805" s="58" t="s">
        <v>6873</v>
      </c>
    </row>
    <row r="5806" spans="1:2" x14ac:dyDescent="0.25">
      <c r="A5806" s="57">
        <v>31331509</v>
      </c>
      <c r="B5806" s="58" t="s">
        <v>3603</v>
      </c>
    </row>
    <row r="5807" spans="1:2" x14ac:dyDescent="0.25">
      <c r="A5807" s="57">
        <v>31331510</v>
      </c>
      <c r="B5807" s="58" t="s">
        <v>4483</v>
      </c>
    </row>
    <row r="5808" spans="1:2" x14ac:dyDescent="0.25">
      <c r="A5808" s="57">
        <v>31331511</v>
      </c>
      <c r="B5808" s="58" t="s">
        <v>15160</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8076</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9135</v>
      </c>
    </row>
    <row r="5817" spans="1:2" x14ac:dyDescent="0.25">
      <c r="A5817" s="57">
        <v>31331609</v>
      </c>
      <c r="B5817" s="58" t="s">
        <v>14082</v>
      </c>
    </row>
    <row r="5818" spans="1:2" x14ac:dyDescent="0.25">
      <c r="A5818" s="57">
        <v>31331610</v>
      </c>
      <c r="B5818" s="58" t="s">
        <v>7585</v>
      </c>
    </row>
    <row r="5819" spans="1:2" x14ac:dyDescent="0.25">
      <c r="A5819" s="57">
        <v>31331611</v>
      </c>
      <c r="B5819" s="58" t="s">
        <v>11597</v>
      </c>
    </row>
    <row r="5820" spans="1:2" x14ac:dyDescent="0.25">
      <c r="A5820" s="57">
        <v>31331612</v>
      </c>
      <c r="B5820" s="58" t="s">
        <v>13478</v>
      </c>
    </row>
    <row r="5821" spans="1:2" x14ac:dyDescent="0.25">
      <c r="A5821" s="57">
        <v>31331613</v>
      </c>
      <c r="B5821" s="58" t="s">
        <v>18345</v>
      </c>
    </row>
    <row r="5822" spans="1:2" x14ac:dyDescent="0.25">
      <c r="A5822" s="57">
        <v>31331701</v>
      </c>
      <c r="B5822" s="58" t="s">
        <v>14912</v>
      </c>
    </row>
    <row r="5823" spans="1:2" x14ac:dyDescent="0.25">
      <c r="A5823" s="57">
        <v>31331702</v>
      </c>
      <c r="B5823" s="58" t="s">
        <v>1419</v>
      </c>
    </row>
    <row r="5824" spans="1:2" x14ac:dyDescent="0.25">
      <c r="A5824" s="57">
        <v>31331703</v>
      </c>
      <c r="B5824" s="58" t="s">
        <v>16140</v>
      </c>
    </row>
    <row r="5825" spans="1:2" x14ac:dyDescent="0.25">
      <c r="A5825" s="57">
        <v>31331704</v>
      </c>
      <c r="B5825" s="58" t="s">
        <v>17654</v>
      </c>
    </row>
    <row r="5826" spans="1:2" x14ac:dyDescent="0.25">
      <c r="A5826" s="57">
        <v>31331705</v>
      </c>
      <c r="B5826" s="58" t="s">
        <v>18312</v>
      </c>
    </row>
    <row r="5827" spans="1:2" x14ac:dyDescent="0.25">
      <c r="A5827" s="57">
        <v>31331706</v>
      </c>
      <c r="B5827" s="58" t="s">
        <v>16966</v>
      </c>
    </row>
    <row r="5828" spans="1:2" x14ac:dyDescent="0.25">
      <c r="A5828" s="57">
        <v>31331709</v>
      </c>
      <c r="B5828" s="58" t="s">
        <v>9329</v>
      </c>
    </row>
    <row r="5829" spans="1:2" x14ac:dyDescent="0.25">
      <c r="A5829" s="57">
        <v>31331710</v>
      </c>
      <c r="B5829" s="58" t="s">
        <v>5419</v>
      </c>
    </row>
    <row r="5830" spans="1:2" x14ac:dyDescent="0.25">
      <c r="A5830" s="57">
        <v>31331711</v>
      </c>
      <c r="B5830" s="58" t="s">
        <v>2462</v>
      </c>
    </row>
    <row r="5831" spans="1:2" x14ac:dyDescent="0.25">
      <c r="A5831" s="57">
        <v>31331712</v>
      </c>
      <c r="B5831" s="58" t="s">
        <v>11147</v>
      </c>
    </row>
    <row r="5832" spans="1:2" x14ac:dyDescent="0.25">
      <c r="A5832" s="57">
        <v>31331713</v>
      </c>
      <c r="B5832" s="58" t="s">
        <v>12504</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10761</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4835</v>
      </c>
    </row>
    <row r="5843" spans="1:2" x14ac:dyDescent="0.25">
      <c r="A5843" s="57">
        <v>31341113</v>
      </c>
      <c r="B5843" s="58" t="s">
        <v>12901</v>
      </c>
    </row>
    <row r="5844" spans="1:2" x14ac:dyDescent="0.25">
      <c r="A5844" s="57">
        <v>31341201</v>
      </c>
      <c r="B5844" s="58" t="s">
        <v>8154</v>
      </c>
    </row>
    <row r="5845" spans="1:2" x14ac:dyDescent="0.25">
      <c r="A5845" s="57">
        <v>31341202</v>
      </c>
      <c r="B5845" s="58" t="s">
        <v>1840</v>
      </c>
    </row>
    <row r="5846" spans="1:2" x14ac:dyDescent="0.25">
      <c r="A5846" s="57">
        <v>31341203</v>
      </c>
      <c r="B5846" s="58" t="s">
        <v>12707</v>
      </c>
    </row>
    <row r="5847" spans="1:2" x14ac:dyDescent="0.25">
      <c r="A5847" s="57">
        <v>31341204</v>
      </c>
      <c r="B5847" s="58" t="s">
        <v>8758</v>
      </c>
    </row>
    <row r="5848" spans="1:2" x14ac:dyDescent="0.25">
      <c r="A5848" s="57">
        <v>31341205</v>
      </c>
      <c r="B5848" s="58" t="s">
        <v>9057</v>
      </c>
    </row>
    <row r="5849" spans="1:2" x14ac:dyDescent="0.25">
      <c r="A5849" s="57">
        <v>31341206</v>
      </c>
      <c r="B5849" s="58" t="s">
        <v>7069</v>
      </c>
    </row>
    <row r="5850" spans="1:2" x14ac:dyDescent="0.25">
      <c r="A5850" s="57">
        <v>31341209</v>
      </c>
      <c r="B5850" s="58" t="s">
        <v>14526</v>
      </c>
    </row>
    <row r="5851" spans="1:2" x14ac:dyDescent="0.25">
      <c r="A5851" s="57">
        <v>31341210</v>
      </c>
      <c r="B5851" s="58" t="s">
        <v>14973</v>
      </c>
    </row>
    <row r="5852" spans="1:2" x14ac:dyDescent="0.25">
      <c r="A5852" s="57">
        <v>31341211</v>
      </c>
      <c r="B5852" s="58" t="s">
        <v>2163</v>
      </c>
    </row>
    <row r="5853" spans="1:2" x14ac:dyDescent="0.25">
      <c r="A5853" s="57">
        <v>31341212</v>
      </c>
      <c r="B5853" s="58" t="s">
        <v>5576</v>
      </c>
    </row>
    <row r="5854" spans="1:2" x14ac:dyDescent="0.25">
      <c r="A5854" s="57">
        <v>31341213</v>
      </c>
      <c r="B5854" s="58" t="s">
        <v>3585</v>
      </c>
    </row>
    <row r="5855" spans="1:2" x14ac:dyDescent="0.25">
      <c r="A5855" s="57">
        <v>31341301</v>
      </c>
      <c r="B5855" s="58" t="s">
        <v>12993</v>
      </c>
    </row>
    <row r="5856" spans="1:2" x14ac:dyDescent="0.25">
      <c r="A5856" s="57">
        <v>31341302</v>
      </c>
      <c r="B5856" s="58" t="s">
        <v>17124</v>
      </c>
    </row>
    <row r="5857" spans="1:2" x14ac:dyDescent="0.25">
      <c r="A5857" s="57">
        <v>31341303</v>
      </c>
      <c r="B5857" s="58" t="s">
        <v>11418</v>
      </c>
    </row>
    <row r="5858" spans="1:2" x14ac:dyDescent="0.25">
      <c r="A5858" s="57">
        <v>31341304</v>
      </c>
      <c r="B5858" s="58" t="s">
        <v>411</v>
      </c>
    </row>
    <row r="5859" spans="1:2" x14ac:dyDescent="0.25">
      <c r="A5859" s="57">
        <v>31341305</v>
      </c>
      <c r="B5859" s="58" t="s">
        <v>11538</v>
      </c>
    </row>
    <row r="5860" spans="1:2" x14ac:dyDescent="0.25">
      <c r="A5860" s="57">
        <v>31341306</v>
      </c>
      <c r="B5860" s="58" t="s">
        <v>15268</v>
      </c>
    </row>
    <row r="5861" spans="1:2" x14ac:dyDescent="0.25">
      <c r="A5861" s="57">
        <v>31341309</v>
      </c>
      <c r="B5861" s="58" t="s">
        <v>8082</v>
      </c>
    </row>
    <row r="5862" spans="1:2" x14ac:dyDescent="0.25">
      <c r="A5862" s="57">
        <v>31341310</v>
      </c>
      <c r="B5862" s="58" t="s">
        <v>15709</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13340</v>
      </c>
    </row>
    <row r="5867" spans="1:2" x14ac:dyDescent="0.25">
      <c r="A5867" s="57">
        <v>31341402</v>
      </c>
      <c r="B5867" s="58" t="s">
        <v>10785</v>
      </c>
    </row>
    <row r="5868" spans="1:2" x14ac:dyDescent="0.25">
      <c r="A5868" s="57">
        <v>31341403</v>
      </c>
      <c r="B5868" s="58" t="s">
        <v>15742</v>
      </c>
    </row>
    <row r="5869" spans="1:2" x14ac:dyDescent="0.25">
      <c r="A5869" s="57">
        <v>31341404</v>
      </c>
      <c r="B5869" s="58" t="s">
        <v>11678</v>
      </c>
    </row>
    <row r="5870" spans="1:2" x14ac:dyDescent="0.25">
      <c r="A5870" s="57">
        <v>31341405</v>
      </c>
      <c r="B5870" s="58" t="s">
        <v>10554</v>
      </c>
    </row>
    <row r="5871" spans="1:2" x14ac:dyDescent="0.25">
      <c r="A5871" s="57">
        <v>31341406</v>
      </c>
      <c r="B5871" s="58" t="s">
        <v>10625</v>
      </c>
    </row>
    <row r="5872" spans="1:2" x14ac:dyDescent="0.25">
      <c r="A5872" s="57">
        <v>31341409</v>
      </c>
      <c r="B5872" s="58" t="s">
        <v>13279</v>
      </c>
    </row>
    <row r="5873" spans="1:2" x14ac:dyDescent="0.25">
      <c r="A5873" s="57">
        <v>31341410</v>
      </c>
      <c r="B5873" s="58" t="s">
        <v>9669</v>
      </c>
    </row>
    <row r="5874" spans="1:2" x14ac:dyDescent="0.25">
      <c r="A5874" s="57">
        <v>31341411</v>
      </c>
      <c r="B5874" s="58" t="s">
        <v>7622</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5777</v>
      </c>
    </row>
    <row r="5879" spans="1:2" x14ac:dyDescent="0.25">
      <c r="A5879" s="57">
        <v>31341503</v>
      </c>
      <c r="B5879" s="58" t="s">
        <v>303</v>
      </c>
    </row>
    <row r="5880" spans="1:2" x14ac:dyDescent="0.25">
      <c r="A5880" s="57">
        <v>31341504</v>
      </c>
      <c r="B5880" s="58" t="s">
        <v>11948</v>
      </c>
    </row>
    <row r="5881" spans="1:2" x14ac:dyDescent="0.25">
      <c r="A5881" s="57">
        <v>31341505</v>
      </c>
      <c r="B5881" s="58" t="s">
        <v>17828</v>
      </c>
    </row>
    <row r="5882" spans="1:2" x14ac:dyDescent="0.25">
      <c r="A5882" s="57">
        <v>31341506</v>
      </c>
      <c r="B5882" s="58" t="s">
        <v>9501</v>
      </c>
    </row>
    <row r="5883" spans="1:2" x14ac:dyDescent="0.25">
      <c r="A5883" s="57">
        <v>31341509</v>
      </c>
      <c r="B5883" s="58" t="s">
        <v>11964</v>
      </c>
    </row>
    <row r="5884" spans="1:2" x14ac:dyDescent="0.25">
      <c r="A5884" s="57">
        <v>31341510</v>
      </c>
      <c r="B5884" s="58" t="s">
        <v>15277</v>
      </c>
    </row>
    <row r="5885" spans="1:2" x14ac:dyDescent="0.25">
      <c r="A5885" s="57">
        <v>31341511</v>
      </c>
      <c r="B5885" s="58" t="s">
        <v>13104</v>
      </c>
    </row>
    <row r="5886" spans="1:2" x14ac:dyDescent="0.25">
      <c r="A5886" s="57">
        <v>31341512</v>
      </c>
      <c r="B5886" s="58" t="s">
        <v>10656</v>
      </c>
    </row>
    <row r="5887" spans="1:2" x14ac:dyDescent="0.25">
      <c r="A5887" s="57">
        <v>31341513</v>
      </c>
      <c r="B5887" s="58" t="s">
        <v>658</v>
      </c>
    </row>
    <row r="5888" spans="1:2" x14ac:dyDescent="0.25">
      <c r="A5888" s="57">
        <v>31341601</v>
      </c>
      <c r="B5888" s="58" t="s">
        <v>18675</v>
      </c>
    </row>
    <row r="5889" spans="1:2" x14ac:dyDescent="0.25">
      <c r="A5889" s="57">
        <v>31341602</v>
      </c>
      <c r="B5889" s="58" t="s">
        <v>6692</v>
      </c>
    </row>
    <row r="5890" spans="1:2" x14ac:dyDescent="0.25">
      <c r="A5890" s="57">
        <v>31341603</v>
      </c>
      <c r="B5890" s="58" t="s">
        <v>13536</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7448</v>
      </c>
    </row>
    <row r="5895" spans="1:2" x14ac:dyDescent="0.25">
      <c r="A5895" s="57">
        <v>31341610</v>
      </c>
      <c r="B5895" s="58" t="s">
        <v>16839</v>
      </c>
    </row>
    <row r="5896" spans="1:2" x14ac:dyDescent="0.25">
      <c r="A5896" s="57">
        <v>31341611</v>
      </c>
      <c r="B5896" s="58" t="s">
        <v>4857</v>
      </c>
    </row>
    <row r="5897" spans="1:2" x14ac:dyDescent="0.25">
      <c r="A5897" s="57">
        <v>31341612</v>
      </c>
      <c r="B5897" s="58" t="s">
        <v>10449</v>
      </c>
    </row>
    <row r="5898" spans="1:2" x14ac:dyDescent="0.25">
      <c r="A5898" s="57">
        <v>31341613</v>
      </c>
      <c r="B5898" s="58" t="s">
        <v>9080</v>
      </c>
    </row>
    <row r="5899" spans="1:2" x14ac:dyDescent="0.25">
      <c r="A5899" s="57">
        <v>31341701</v>
      </c>
      <c r="B5899" s="58" t="s">
        <v>6877</v>
      </c>
    </row>
    <row r="5900" spans="1:2" x14ac:dyDescent="0.25">
      <c r="A5900" s="57">
        <v>31341702</v>
      </c>
      <c r="B5900" s="58" t="s">
        <v>6578</v>
      </c>
    </row>
    <row r="5901" spans="1:2" x14ac:dyDescent="0.25">
      <c r="A5901" s="57">
        <v>31341703</v>
      </c>
      <c r="B5901" s="58" t="s">
        <v>18773</v>
      </c>
    </row>
    <row r="5902" spans="1:2" x14ac:dyDescent="0.25">
      <c r="A5902" s="57">
        <v>31341704</v>
      </c>
      <c r="B5902" s="58" t="s">
        <v>14119</v>
      </c>
    </row>
    <row r="5903" spans="1:2" x14ac:dyDescent="0.25">
      <c r="A5903" s="57">
        <v>31341705</v>
      </c>
      <c r="B5903" s="58" t="s">
        <v>17460</v>
      </c>
    </row>
    <row r="5904" spans="1:2" x14ac:dyDescent="0.25">
      <c r="A5904" s="57">
        <v>31341706</v>
      </c>
      <c r="B5904" s="58" t="s">
        <v>2080</v>
      </c>
    </row>
    <row r="5905" spans="1:2" x14ac:dyDescent="0.25">
      <c r="A5905" s="57">
        <v>31341709</v>
      </c>
      <c r="B5905" s="58" t="s">
        <v>14036</v>
      </c>
    </row>
    <row r="5906" spans="1:2" x14ac:dyDescent="0.25">
      <c r="A5906" s="57">
        <v>31341710</v>
      </c>
      <c r="B5906" s="58" t="s">
        <v>4628</v>
      </c>
    </row>
    <row r="5907" spans="1:2" x14ac:dyDescent="0.25">
      <c r="A5907" s="57">
        <v>31341711</v>
      </c>
      <c r="B5907" s="58" t="s">
        <v>16875</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14596</v>
      </c>
    </row>
    <row r="5916" spans="1:2" x14ac:dyDescent="0.25">
      <c r="A5916" s="57">
        <v>31351109</v>
      </c>
      <c r="B5916" s="58" t="s">
        <v>9128</v>
      </c>
    </row>
    <row r="5917" spans="1:2" x14ac:dyDescent="0.25">
      <c r="A5917" s="57">
        <v>31351110</v>
      </c>
      <c r="B5917" s="58" t="s">
        <v>14250</v>
      </c>
    </row>
    <row r="5918" spans="1:2" x14ac:dyDescent="0.25">
      <c r="A5918" s="57">
        <v>31351111</v>
      </c>
      <c r="B5918" s="58" t="s">
        <v>14884</v>
      </c>
    </row>
    <row r="5919" spans="1:2" x14ac:dyDescent="0.25">
      <c r="A5919" s="57">
        <v>31351112</v>
      </c>
      <c r="B5919" s="58" t="s">
        <v>5531</v>
      </c>
    </row>
    <row r="5920" spans="1:2" x14ac:dyDescent="0.25">
      <c r="A5920" s="57">
        <v>31351113</v>
      </c>
      <c r="B5920" s="58" t="s">
        <v>8057</v>
      </c>
    </row>
    <row r="5921" spans="1:2" x14ac:dyDescent="0.25">
      <c r="A5921" s="57">
        <v>31351201</v>
      </c>
      <c r="B5921" s="58" t="s">
        <v>1995</v>
      </c>
    </row>
    <row r="5922" spans="1:2" x14ac:dyDescent="0.25">
      <c r="A5922" s="57">
        <v>31351202</v>
      </c>
      <c r="B5922" s="58" t="s">
        <v>11392</v>
      </c>
    </row>
    <row r="5923" spans="1:2" x14ac:dyDescent="0.25">
      <c r="A5923" s="57">
        <v>31351203</v>
      </c>
      <c r="B5923" s="58" t="s">
        <v>13671</v>
      </c>
    </row>
    <row r="5924" spans="1:2" x14ac:dyDescent="0.25">
      <c r="A5924" s="57">
        <v>31351204</v>
      </c>
      <c r="B5924" s="58" t="s">
        <v>7125</v>
      </c>
    </row>
    <row r="5925" spans="1:2" x14ac:dyDescent="0.25">
      <c r="A5925" s="57">
        <v>31351205</v>
      </c>
      <c r="B5925" s="58" t="s">
        <v>16873</v>
      </c>
    </row>
    <row r="5926" spans="1:2" x14ac:dyDescent="0.25">
      <c r="A5926" s="57">
        <v>31351206</v>
      </c>
      <c r="B5926" s="58" t="s">
        <v>7905</v>
      </c>
    </row>
    <row r="5927" spans="1:2" x14ac:dyDescent="0.25">
      <c r="A5927" s="57">
        <v>31351209</v>
      </c>
      <c r="B5927" s="58" t="s">
        <v>11384</v>
      </c>
    </row>
    <row r="5928" spans="1:2" x14ac:dyDescent="0.25">
      <c r="A5928" s="57">
        <v>31351210</v>
      </c>
      <c r="B5928" s="58" t="s">
        <v>12776</v>
      </c>
    </row>
    <row r="5929" spans="1:2" x14ac:dyDescent="0.25">
      <c r="A5929" s="57">
        <v>31351211</v>
      </c>
      <c r="B5929" s="58" t="s">
        <v>16112</v>
      </c>
    </row>
    <row r="5930" spans="1:2" x14ac:dyDescent="0.25">
      <c r="A5930" s="57">
        <v>31351212</v>
      </c>
      <c r="B5930" s="58" t="s">
        <v>6557</v>
      </c>
    </row>
    <row r="5931" spans="1:2" x14ac:dyDescent="0.25">
      <c r="A5931" s="57">
        <v>31351213</v>
      </c>
      <c r="B5931" s="58" t="s">
        <v>14781</v>
      </c>
    </row>
    <row r="5932" spans="1:2" x14ac:dyDescent="0.25">
      <c r="A5932" s="57">
        <v>31351301</v>
      </c>
      <c r="B5932" s="58" t="s">
        <v>675</v>
      </c>
    </row>
    <row r="5933" spans="1:2" x14ac:dyDescent="0.25">
      <c r="A5933" s="57">
        <v>31351302</v>
      </c>
      <c r="B5933" s="58" t="s">
        <v>18291</v>
      </c>
    </row>
    <row r="5934" spans="1:2" x14ac:dyDescent="0.25">
      <c r="A5934" s="57">
        <v>31351303</v>
      </c>
      <c r="B5934" s="58" t="s">
        <v>6420</v>
      </c>
    </row>
    <row r="5935" spans="1:2" x14ac:dyDescent="0.25">
      <c r="A5935" s="57">
        <v>31351304</v>
      </c>
      <c r="B5935" s="58" t="s">
        <v>6247</v>
      </c>
    </row>
    <row r="5936" spans="1:2" x14ac:dyDescent="0.25">
      <c r="A5936" s="57">
        <v>31351305</v>
      </c>
      <c r="B5936" s="58" t="s">
        <v>7883</v>
      </c>
    </row>
    <row r="5937" spans="1:2" x14ac:dyDescent="0.25">
      <c r="A5937" s="57">
        <v>31351306</v>
      </c>
      <c r="B5937" s="58" t="s">
        <v>11005</v>
      </c>
    </row>
    <row r="5938" spans="1:2" x14ac:dyDescent="0.25">
      <c r="A5938" s="57">
        <v>31351309</v>
      </c>
      <c r="B5938" s="58" t="s">
        <v>14795</v>
      </c>
    </row>
    <row r="5939" spans="1:2" x14ac:dyDescent="0.25">
      <c r="A5939" s="57">
        <v>31351310</v>
      </c>
      <c r="B5939" s="58" t="s">
        <v>3990</v>
      </c>
    </row>
    <row r="5940" spans="1:2" x14ac:dyDescent="0.25">
      <c r="A5940" s="57">
        <v>31351311</v>
      </c>
      <c r="B5940" s="58" t="s">
        <v>5821</v>
      </c>
    </row>
    <row r="5941" spans="1:2" x14ac:dyDescent="0.25">
      <c r="A5941" s="57">
        <v>31351312</v>
      </c>
      <c r="B5941" s="58" t="s">
        <v>13417</v>
      </c>
    </row>
    <row r="5942" spans="1:2" x14ac:dyDescent="0.25">
      <c r="A5942" s="57">
        <v>31351313</v>
      </c>
      <c r="B5942" s="58" t="s">
        <v>14187</v>
      </c>
    </row>
    <row r="5943" spans="1:2" x14ac:dyDescent="0.25">
      <c r="A5943" s="57">
        <v>31351401</v>
      </c>
      <c r="B5943" s="58" t="s">
        <v>5384</v>
      </c>
    </row>
    <row r="5944" spans="1:2" x14ac:dyDescent="0.25">
      <c r="A5944" s="57">
        <v>31351402</v>
      </c>
      <c r="B5944" s="58" t="s">
        <v>7446</v>
      </c>
    </row>
    <row r="5945" spans="1:2" x14ac:dyDescent="0.25">
      <c r="A5945" s="57">
        <v>31351403</v>
      </c>
      <c r="B5945" s="58" t="s">
        <v>604</v>
      </c>
    </row>
    <row r="5946" spans="1:2" x14ac:dyDescent="0.25">
      <c r="A5946" s="57">
        <v>31351404</v>
      </c>
      <c r="B5946" s="58" t="s">
        <v>4934</v>
      </c>
    </row>
    <row r="5947" spans="1:2" x14ac:dyDescent="0.25">
      <c r="A5947" s="57">
        <v>31351405</v>
      </c>
      <c r="B5947" s="58" t="s">
        <v>7548</v>
      </c>
    </row>
    <row r="5948" spans="1:2" x14ac:dyDescent="0.25">
      <c r="A5948" s="57">
        <v>31351406</v>
      </c>
      <c r="B5948" s="58" t="s">
        <v>530</v>
      </c>
    </row>
    <row r="5949" spans="1:2" x14ac:dyDescent="0.25">
      <c r="A5949" s="57">
        <v>31351409</v>
      </c>
      <c r="B5949" s="58" t="s">
        <v>13277</v>
      </c>
    </row>
    <row r="5950" spans="1:2" x14ac:dyDescent="0.25">
      <c r="A5950" s="57">
        <v>31351410</v>
      </c>
      <c r="B5950" s="58" t="s">
        <v>6467</v>
      </c>
    </row>
    <row r="5951" spans="1:2" x14ac:dyDescent="0.25">
      <c r="A5951" s="57">
        <v>31351411</v>
      </c>
      <c r="B5951" s="58" t="s">
        <v>3787</v>
      </c>
    </row>
    <row r="5952" spans="1:2" x14ac:dyDescent="0.25">
      <c r="A5952" s="57">
        <v>31351412</v>
      </c>
      <c r="B5952" s="58" t="s">
        <v>772</v>
      </c>
    </row>
    <row r="5953" spans="1:2" x14ac:dyDescent="0.25">
      <c r="A5953" s="57">
        <v>31351413</v>
      </c>
      <c r="B5953" s="58" t="s">
        <v>5268</v>
      </c>
    </row>
    <row r="5954" spans="1:2" x14ac:dyDescent="0.25">
      <c r="A5954" s="57">
        <v>31351501</v>
      </c>
      <c r="B5954" s="58" t="s">
        <v>15491</v>
      </c>
    </row>
    <row r="5955" spans="1:2" x14ac:dyDescent="0.25">
      <c r="A5955" s="57">
        <v>31351502</v>
      </c>
      <c r="B5955" s="58" t="s">
        <v>4497</v>
      </c>
    </row>
    <row r="5956" spans="1:2" x14ac:dyDescent="0.25">
      <c r="A5956" s="57">
        <v>31351503</v>
      </c>
      <c r="B5956" s="58" t="s">
        <v>11072</v>
      </c>
    </row>
    <row r="5957" spans="1:2" x14ac:dyDescent="0.25">
      <c r="A5957" s="57">
        <v>31351504</v>
      </c>
      <c r="B5957" s="58" t="s">
        <v>1617</v>
      </c>
    </row>
    <row r="5958" spans="1:2" x14ac:dyDescent="0.25">
      <c r="A5958" s="57">
        <v>31351505</v>
      </c>
      <c r="B5958" s="58" t="s">
        <v>13436</v>
      </c>
    </row>
    <row r="5959" spans="1:2" x14ac:dyDescent="0.25">
      <c r="A5959" s="57">
        <v>31351506</v>
      </c>
      <c r="B5959" s="58" t="s">
        <v>16422</v>
      </c>
    </row>
    <row r="5960" spans="1:2" x14ac:dyDescent="0.25">
      <c r="A5960" s="57">
        <v>31351509</v>
      </c>
      <c r="B5960" s="58" t="s">
        <v>13405</v>
      </c>
    </row>
    <row r="5961" spans="1:2" x14ac:dyDescent="0.25">
      <c r="A5961" s="57">
        <v>31351510</v>
      </c>
      <c r="B5961" s="58" t="s">
        <v>328</v>
      </c>
    </row>
    <row r="5962" spans="1:2" x14ac:dyDescent="0.25">
      <c r="A5962" s="57">
        <v>31351511</v>
      </c>
      <c r="B5962" s="58" t="s">
        <v>11204</v>
      </c>
    </row>
    <row r="5963" spans="1:2" x14ac:dyDescent="0.25">
      <c r="A5963" s="57">
        <v>31351512</v>
      </c>
      <c r="B5963" s="58" t="s">
        <v>7710</v>
      </c>
    </row>
    <row r="5964" spans="1:2" x14ac:dyDescent="0.25">
      <c r="A5964" s="57">
        <v>31351513</v>
      </c>
      <c r="B5964" s="58" t="s">
        <v>6063</v>
      </c>
    </row>
    <row r="5965" spans="1:2" x14ac:dyDescent="0.25">
      <c r="A5965" s="57">
        <v>31351601</v>
      </c>
      <c r="B5965" s="58" t="s">
        <v>1611</v>
      </c>
    </row>
    <row r="5966" spans="1:2" x14ac:dyDescent="0.25">
      <c r="A5966" s="57">
        <v>31351602</v>
      </c>
      <c r="B5966" s="58" t="s">
        <v>5509</v>
      </c>
    </row>
    <row r="5967" spans="1:2" x14ac:dyDescent="0.25">
      <c r="A5967" s="57">
        <v>31351603</v>
      </c>
      <c r="B5967" s="58" t="s">
        <v>17809</v>
      </c>
    </row>
    <row r="5968" spans="1:2" x14ac:dyDescent="0.25">
      <c r="A5968" s="57">
        <v>31351604</v>
      </c>
      <c r="B5968" s="58" t="s">
        <v>12298</v>
      </c>
    </row>
    <row r="5969" spans="1:2" x14ac:dyDescent="0.25">
      <c r="A5969" s="57">
        <v>31351605</v>
      </c>
      <c r="B5969" s="58" t="s">
        <v>15197</v>
      </c>
    </row>
    <row r="5970" spans="1:2" x14ac:dyDescent="0.25">
      <c r="A5970" s="57">
        <v>31351606</v>
      </c>
      <c r="B5970" s="58" t="s">
        <v>10127</v>
      </c>
    </row>
    <row r="5971" spans="1:2" x14ac:dyDescent="0.25">
      <c r="A5971" s="57">
        <v>31351609</v>
      </c>
      <c r="B5971" s="58" t="s">
        <v>9230</v>
      </c>
    </row>
    <row r="5972" spans="1:2" x14ac:dyDescent="0.25">
      <c r="A5972" s="57">
        <v>31351610</v>
      </c>
      <c r="B5972" s="58" t="s">
        <v>1967</v>
      </c>
    </row>
    <row r="5973" spans="1:2" x14ac:dyDescent="0.25">
      <c r="A5973" s="57">
        <v>31351611</v>
      </c>
      <c r="B5973" s="58" t="s">
        <v>10591</v>
      </c>
    </row>
    <row r="5974" spans="1:2" x14ac:dyDescent="0.25">
      <c r="A5974" s="57">
        <v>31351612</v>
      </c>
      <c r="B5974" s="58" t="s">
        <v>8101</v>
      </c>
    </row>
    <row r="5975" spans="1:2" x14ac:dyDescent="0.25">
      <c r="A5975" s="57">
        <v>31351613</v>
      </c>
      <c r="B5975" s="58" t="s">
        <v>13620</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12759</v>
      </c>
    </row>
    <row r="5980" spans="1:2" x14ac:dyDescent="0.25">
      <c r="A5980" s="57">
        <v>31351705</v>
      </c>
      <c r="B5980" s="58" t="s">
        <v>7944</v>
      </c>
    </row>
    <row r="5981" spans="1:2" x14ac:dyDescent="0.25">
      <c r="A5981" s="57">
        <v>31351706</v>
      </c>
      <c r="B5981" s="58" t="s">
        <v>14297</v>
      </c>
    </row>
    <row r="5982" spans="1:2" x14ac:dyDescent="0.25">
      <c r="A5982" s="57">
        <v>31351709</v>
      </c>
      <c r="B5982" s="58" t="s">
        <v>8518</v>
      </c>
    </row>
    <row r="5983" spans="1:2" x14ac:dyDescent="0.25">
      <c r="A5983" s="57">
        <v>31351710</v>
      </c>
      <c r="B5983" s="58" t="s">
        <v>9990</v>
      </c>
    </row>
    <row r="5984" spans="1:2" x14ac:dyDescent="0.25">
      <c r="A5984" s="57">
        <v>31351711</v>
      </c>
      <c r="B5984" s="58" t="s">
        <v>18378</v>
      </c>
    </row>
    <row r="5985" spans="1:2" x14ac:dyDescent="0.25">
      <c r="A5985" s="57">
        <v>31351712</v>
      </c>
      <c r="B5985" s="58" t="s">
        <v>93</v>
      </c>
    </row>
    <row r="5986" spans="1:2" x14ac:dyDescent="0.25">
      <c r="A5986" s="57">
        <v>31351713</v>
      </c>
      <c r="B5986" s="58" t="s">
        <v>11949</v>
      </c>
    </row>
    <row r="5987" spans="1:2" x14ac:dyDescent="0.25">
      <c r="A5987" s="57">
        <v>31361101</v>
      </c>
      <c r="B5987" s="58" t="s">
        <v>7460</v>
      </c>
    </row>
    <row r="5988" spans="1:2" x14ac:dyDescent="0.25">
      <c r="A5988" s="57">
        <v>31361102</v>
      </c>
      <c r="B5988" s="58" t="s">
        <v>2852</v>
      </c>
    </row>
    <row r="5989" spans="1:2" x14ac:dyDescent="0.25">
      <c r="A5989" s="57">
        <v>31361103</v>
      </c>
      <c r="B5989" s="58" t="s">
        <v>151</v>
      </c>
    </row>
    <row r="5990" spans="1:2" x14ac:dyDescent="0.25">
      <c r="A5990" s="57">
        <v>31361104</v>
      </c>
      <c r="B5990" s="58" t="s">
        <v>10350</v>
      </c>
    </row>
    <row r="5991" spans="1:2" x14ac:dyDescent="0.25">
      <c r="A5991" s="57">
        <v>31361105</v>
      </c>
      <c r="B5991" s="58" t="s">
        <v>14533</v>
      </c>
    </row>
    <row r="5992" spans="1:2" x14ac:dyDescent="0.25">
      <c r="A5992" s="57">
        <v>31361106</v>
      </c>
      <c r="B5992" s="58" t="s">
        <v>6402</v>
      </c>
    </row>
    <row r="5993" spans="1:2" x14ac:dyDescent="0.25">
      <c r="A5993" s="57">
        <v>31361109</v>
      </c>
      <c r="B5993" s="58" t="s">
        <v>3708</v>
      </c>
    </row>
    <row r="5994" spans="1:2" x14ac:dyDescent="0.25">
      <c r="A5994" s="57">
        <v>31361110</v>
      </c>
      <c r="B5994" s="58" t="s">
        <v>1086</v>
      </c>
    </row>
    <row r="5995" spans="1:2" x14ac:dyDescent="0.25">
      <c r="A5995" s="57">
        <v>31361111</v>
      </c>
      <c r="B5995" s="58" t="s">
        <v>16857</v>
      </c>
    </row>
    <row r="5996" spans="1:2" x14ac:dyDescent="0.25">
      <c r="A5996" s="57">
        <v>31361112</v>
      </c>
      <c r="B5996" s="58" t="s">
        <v>3199</v>
      </c>
    </row>
    <row r="5997" spans="1:2" x14ac:dyDescent="0.25">
      <c r="A5997" s="57">
        <v>31361113</v>
      </c>
      <c r="B5997" s="58" t="s">
        <v>9633</v>
      </c>
    </row>
    <row r="5998" spans="1:2" x14ac:dyDescent="0.25">
      <c r="A5998" s="57">
        <v>31361201</v>
      </c>
      <c r="B5998" s="58" t="s">
        <v>12005</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16188</v>
      </c>
    </row>
    <row r="6003" spans="1:2" x14ac:dyDescent="0.25">
      <c r="A6003" s="57">
        <v>31361206</v>
      </c>
      <c r="B6003" s="58" t="s">
        <v>15873</v>
      </c>
    </row>
    <row r="6004" spans="1:2" x14ac:dyDescent="0.25">
      <c r="A6004" s="57">
        <v>31361209</v>
      </c>
      <c r="B6004" s="58" t="s">
        <v>11885</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13589</v>
      </c>
    </row>
    <row r="6009" spans="1:2" x14ac:dyDescent="0.25">
      <c r="A6009" s="57">
        <v>31361301</v>
      </c>
      <c r="B6009" s="58" t="s">
        <v>13244</v>
      </c>
    </row>
    <row r="6010" spans="1:2" x14ac:dyDescent="0.25">
      <c r="A6010" s="57">
        <v>31361302</v>
      </c>
      <c r="B6010" s="58" t="s">
        <v>16246</v>
      </c>
    </row>
    <row r="6011" spans="1:2" x14ac:dyDescent="0.25">
      <c r="A6011" s="57">
        <v>31361303</v>
      </c>
      <c r="B6011" s="58" t="s">
        <v>6715</v>
      </c>
    </row>
    <row r="6012" spans="1:2" x14ac:dyDescent="0.25">
      <c r="A6012" s="57">
        <v>31361304</v>
      </c>
      <c r="B6012" s="58" t="s">
        <v>5186</v>
      </c>
    </row>
    <row r="6013" spans="1:2" x14ac:dyDescent="0.25">
      <c r="A6013" s="57">
        <v>31361305</v>
      </c>
      <c r="B6013" s="58" t="s">
        <v>2154</v>
      </c>
    </row>
    <row r="6014" spans="1:2" x14ac:dyDescent="0.25">
      <c r="A6014" s="57">
        <v>31361306</v>
      </c>
      <c r="B6014" s="58" t="s">
        <v>8352</v>
      </c>
    </row>
    <row r="6015" spans="1:2" x14ac:dyDescent="0.25">
      <c r="A6015" s="57">
        <v>31361309</v>
      </c>
      <c r="B6015" s="58" t="s">
        <v>14410</v>
      </c>
    </row>
    <row r="6016" spans="1:2" x14ac:dyDescent="0.25">
      <c r="A6016" s="57">
        <v>31361310</v>
      </c>
      <c r="B6016" s="58" t="s">
        <v>10562</v>
      </c>
    </row>
    <row r="6017" spans="1:2" x14ac:dyDescent="0.25">
      <c r="A6017" s="57">
        <v>31361311</v>
      </c>
      <c r="B6017" s="58" t="s">
        <v>14047</v>
      </c>
    </row>
    <row r="6018" spans="1:2" x14ac:dyDescent="0.25">
      <c r="A6018" s="57">
        <v>31361312</v>
      </c>
      <c r="B6018" s="58" t="s">
        <v>17603</v>
      </c>
    </row>
    <row r="6019" spans="1:2" x14ac:dyDescent="0.25">
      <c r="A6019" s="57">
        <v>31361313</v>
      </c>
      <c r="B6019" s="58" t="s">
        <v>16425</v>
      </c>
    </row>
    <row r="6020" spans="1:2" x14ac:dyDescent="0.25">
      <c r="A6020" s="57">
        <v>31361401</v>
      </c>
      <c r="B6020" s="58" t="s">
        <v>7567</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12413</v>
      </c>
    </row>
    <row r="6025" spans="1:2" x14ac:dyDescent="0.25">
      <c r="A6025" s="57">
        <v>31361406</v>
      </c>
      <c r="B6025" s="58" t="s">
        <v>8224</v>
      </c>
    </row>
    <row r="6026" spans="1:2" x14ac:dyDescent="0.25">
      <c r="A6026" s="57">
        <v>31361409</v>
      </c>
      <c r="B6026" s="58" t="s">
        <v>14146</v>
      </c>
    </row>
    <row r="6027" spans="1:2" x14ac:dyDescent="0.25">
      <c r="A6027" s="57">
        <v>31361410</v>
      </c>
      <c r="B6027" s="58" t="s">
        <v>13078</v>
      </c>
    </row>
    <row r="6028" spans="1:2" x14ac:dyDescent="0.25">
      <c r="A6028" s="57">
        <v>31361411</v>
      </c>
      <c r="B6028" s="58" t="s">
        <v>7179</v>
      </c>
    </row>
    <row r="6029" spans="1:2" x14ac:dyDescent="0.25">
      <c r="A6029" s="57">
        <v>31361412</v>
      </c>
      <c r="B6029" s="58" t="s">
        <v>10307</v>
      </c>
    </row>
    <row r="6030" spans="1:2" x14ac:dyDescent="0.25">
      <c r="A6030" s="57">
        <v>31361413</v>
      </c>
      <c r="B6030" s="58" t="s">
        <v>10266</v>
      </c>
    </row>
    <row r="6031" spans="1:2" x14ac:dyDescent="0.25">
      <c r="A6031" s="57">
        <v>31361501</v>
      </c>
      <c r="B6031" s="58" t="s">
        <v>6358</v>
      </c>
    </row>
    <row r="6032" spans="1:2" x14ac:dyDescent="0.25">
      <c r="A6032" s="57">
        <v>31361502</v>
      </c>
      <c r="B6032" s="58" t="s">
        <v>11760</v>
      </c>
    </row>
    <row r="6033" spans="1:2" x14ac:dyDescent="0.25">
      <c r="A6033" s="57">
        <v>31361503</v>
      </c>
      <c r="B6033" s="58" t="s">
        <v>10956</v>
      </c>
    </row>
    <row r="6034" spans="1:2" x14ac:dyDescent="0.25">
      <c r="A6034" s="57">
        <v>31361504</v>
      </c>
      <c r="B6034" s="58" t="s">
        <v>5320</v>
      </c>
    </row>
    <row r="6035" spans="1:2" x14ac:dyDescent="0.25">
      <c r="A6035" s="57">
        <v>31361505</v>
      </c>
      <c r="B6035" s="58" t="s">
        <v>10259</v>
      </c>
    </row>
    <row r="6036" spans="1:2" x14ac:dyDescent="0.25">
      <c r="A6036" s="57">
        <v>31361506</v>
      </c>
      <c r="B6036" s="58" t="s">
        <v>10814</v>
      </c>
    </row>
    <row r="6037" spans="1:2" x14ac:dyDescent="0.25">
      <c r="A6037" s="57">
        <v>31361509</v>
      </c>
      <c r="B6037" s="58" t="s">
        <v>18724</v>
      </c>
    </row>
    <row r="6038" spans="1:2" x14ac:dyDescent="0.25">
      <c r="A6038" s="57">
        <v>31361510</v>
      </c>
      <c r="B6038" s="58" t="s">
        <v>6235</v>
      </c>
    </row>
    <row r="6039" spans="1:2" x14ac:dyDescent="0.25">
      <c r="A6039" s="57">
        <v>31361511</v>
      </c>
      <c r="B6039" s="58" t="s">
        <v>18545</v>
      </c>
    </row>
    <row r="6040" spans="1:2" x14ac:dyDescent="0.25">
      <c r="A6040" s="57">
        <v>31361512</v>
      </c>
      <c r="B6040" s="58" t="s">
        <v>5240</v>
      </c>
    </row>
    <row r="6041" spans="1:2" x14ac:dyDescent="0.25">
      <c r="A6041" s="57">
        <v>31361513</v>
      </c>
      <c r="B6041" s="58" t="s">
        <v>6822</v>
      </c>
    </row>
    <row r="6042" spans="1:2" x14ac:dyDescent="0.25">
      <c r="A6042" s="57">
        <v>31361601</v>
      </c>
      <c r="B6042" s="58" t="s">
        <v>6473</v>
      </c>
    </row>
    <row r="6043" spans="1:2" x14ac:dyDescent="0.25">
      <c r="A6043" s="57">
        <v>31361602</v>
      </c>
      <c r="B6043" s="58" t="s">
        <v>14539</v>
      </c>
    </row>
    <row r="6044" spans="1:2" x14ac:dyDescent="0.25">
      <c r="A6044" s="57">
        <v>31361603</v>
      </c>
      <c r="B6044" s="58" t="s">
        <v>9468</v>
      </c>
    </row>
    <row r="6045" spans="1:2" x14ac:dyDescent="0.25">
      <c r="A6045" s="57">
        <v>31361604</v>
      </c>
      <c r="B6045" s="58" t="s">
        <v>6627</v>
      </c>
    </row>
    <row r="6046" spans="1:2" x14ac:dyDescent="0.25">
      <c r="A6046" s="57">
        <v>31361605</v>
      </c>
      <c r="B6046" s="58" t="s">
        <v>11155</v>
      </c>
    </row>
    <row r="6047" spans="1:2" x14ac:dyDescent="0.25">
      <c r="A6047" s="57">
        <v>31361606</v>
      </c>
      <c r="B6047" s="58" t="s">
        <v>285</v>
      </c>
    </row>
    <row r="6048" spans="1:2" x14ac:dyDescent="0.25">
      <c r="A6048" s="57">
        <v>31361609</v>
      </c>
      <c r="B6048" s="58" t="s">
        <v>3438</v>
      </c>
    </row>
    <row r="6049" spans="1:2" x14ac:dyDescent="0.25">
      <c r="A6049" s="57">
        <v>31361610</v>
      </c>
      <c r="B6049" s="58" t="s">
        <v>16886</v>
      </c>
    </row>
    <row r="6050" spans="1:2" x14ac:dyDescent="0.25">
      <c r="A6050" s="57">
        <v>31361611</v>
      </c>
      <c r="B6050" s="58" t="s">
        <v>6899</v>
      </c>
    </row>
    <row r="6051" spans="1:2" x14ac:dyDescent="0.25">
      <c r="A6051" s="57">
        <v>31361612</v>
      </c>
      <c r="B6051" s="58" t="s">
        <v>14315</v>
      </c>
    </row>
    <row r="6052" spans="1:2" x14ac:dyDescent="0.25">
      <c r="A6052" s="57">
        <v>31361613</v>
      </c>
      <c r="B6052" s="58" t="s">
        <v>9759</v>
      </c>
    </row>
    <row r="6053" spans="1:2" x14ac:dyDescent="0.25">
      <c r="A6053" s="57">
        <v>31361701</v>
      </c>
      <c r="B6053" s="58" t="s">
        <v>15547</v>
      </c>
    </row>
    <row r="6054" spans="1:2" x14ac:dyDescent="0.25">
      <c r="A6054" s="57">
        <v>31361702</v>
      </c>
      <c r="B6054" s="58" t="s">
        <v>10821</v>
      </c>
    </row>
    <row r="6055" spans="1:2" x14ac:dyDescent="0.25">
      <c r="A6055" s="57">
        <v>31361703</v>
      </c>
      <c r="B6055" s="58" t="s">
        <v>17075</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16620</v>
      </c>
    </row>
    <row r="6060" spans="1:2" x14ac:dyDescent="0.25">
      <c r="A6060" s="57">
        <v>31361710</v>
      </c>
      <c r="B6060" s="58" t="s">
        <v>2388</v>
      </c>
    </row>
    <row r="6061" spans="1:2" x14ac:dyDescent="0.25">
      <c r="A6061" s="57">
        <v>31361711</v>
      </c>
      <c r="B6061" s="58" t="s">
        <v>7708</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11878</v>
      </c>
    </row>
    <row r="6066" spans="1:2" x14ac:dyDescent="0.25">
      <c r="A6066" s="57">
        <v>31371003</v>
      </c>
      <c r="B6066" s="58" t="s">
        <v>9172</v>
      </c>
    </row>
    <row r="6067" spans="1:2" x14ac:dyDescent="0.25">
      <c r="A6067" s="57">
        <v>31371101</v>
      </c>
      <c r="B6067" s="58" t="s">
        <v>7214</v>
      </c>
    </row>
    <row r="6068" spans="1:2" x14ac:dyDescent="0.25">
      <c r="A6068" s="57">
        <v>31371102</v>
      </c>
      <c r="B6068" s="58" t="s">
        <v>5903</v>
      </c>
    </row>
    <row r="6069" spans="1:2" x14ac:dyDescent="0.25">
      <c r="A6069" s="57">
        <v>31371103</v>
      </c>
      <c r="B6069" s="58" t="s">
        <v>9979</v>
      </c>
    </row>
    <row r="6070" spans="1:2" x14ac:dyDescent="0.25">
      <c r="A6070" s="57">
        <v>31371104</v>
      </c>
      <c r="B6070" s="58" t="s">
        <v>18205</v>
      </c>
    </row>
    <row r="6071" spans="1:2" x14ac:dyDescent="0.25">
      <c r="A6071" s="57">
        <v>31371105</v>
      </c>
      <c r="B6071" s="58" t="s">
        <v>14878</v>
      </c>
    </row>
    <row r="6072" spans="1:2" x14ac:dyDescent="0.25">
      <c r="A6072" s="57">
        <v>31371106</v>
      </c>
      <c r="B6072" s="58" t="s">
        <v>884</v>
      </c>
    </row>
    <row r="6073" spans="1:2" x14ac:dyDescent="0.25">
      <c r="A6073" s="57">
        <v>31371107</v>
      </c>
      <c r="B6073" s="58" t="s">
        <v>13406</v>
      </c>
    </row>
    <row r="6074" spans="1:2" x14ac:dyDescent="0.25">
      <c r="A6074" s="57">
        <v>31371201</v>
      </c>
      <c r="B6074" s="58" t="s">
        <v>10222</v>
      </c>
    </row>
    <row r="6075" spans="1:2" x14ac:dyDescent="0.25">
      <c r="A6075" s="57">
        <v>31371202</v>
      </c>
      <c r="B6075" s="58" t="s">
        <v>18587</v>
      </c>
    </row>
    <row r="6076" spans="1:2" x14ac:dyDescent="0.25">
      <c r="A6076" s="57">
        <v>31371203</v>
      </c>
      <c r="B6076" s="58" t="s">
        <v>18088</v>
      </c>
    </row>
    <row r="6077" spans="1:2" x14ac:dyDescent="0.25">
      <c r="A6077" s="57">
        <v>31371204</v>
      </c>
      <c r="B6077" s="58" t="s">
        <v>7866</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5469</v>
      </c>
    </row>
    <row r="6082" spans="1:2" x14ac:dyDescent="0.25">
      <c r="A6082" s="57">
        <v>31371209</v>
      </c>
      <c r="B6082" s="58" t="s">
        <v>15636</v>
      </c>
    </row>
    <row r="6083" spans="1:2" x14ac:dyDescent="0.25">
      <c r="A6083" s="57">
        <v>31371301</v>
      </c>
      <c r="B6083" s="58" t="s">
        <v>5544</v>
      </c>
    </row>
    <row r="6084" spans="1:2" x14ac:dyDescent="0.25">
      <c r="A6084" s="57">
        <v>31371302</v>
      </c>
      <c r="B6084" s="58" t="s">
        <v>4372</v>
      </c>
    </row>
    <row r="6085" spans="1:2" x14ac:dyDescent="0.25">
      <c r="A6085" s="57">
        <v>31371401</v>
      </c>
      <c r="B6085" s="58" t="s">
        <v>6535</v>
      </c>
    </row>
    <row r="6086" spans="1:2" x14ac:dyDescent="0.25">
      <c r="A6086" s="57">
        <v>31381001</v>
      </c>
      <c r="B6086" s="58" t="s">
        <v>10863</v>
      </c>
    </row>
    <row r="6087" spans="1:2" x14ac:dyDescent="0.25">
      <c r="A6087" s="57">
        <v>31381002</v>
      </c>
      <c r="B6087" s="58" t="s">
        <v>1457</v>
      </c>
    </row>
    <row r="6088" spans="1:2" x14ac:dyDescent="0.25">
      <c r="A6088" s="57">
        <v>31381003</v>
      </c>
      <c r="B6088" s="58" t="s">
        <v>18733</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18448</v>
      </c>
    </row>
    <row r="6093" spans="1:2" x14ac:dyDescent="0.25">
      <c r="A6093" s="57">
        <v>32101504</v>
      </c>
      <c r="B6093" s="58" t="s">
        <v>4374</v>
      </c>
    </row>
    <row r="6094" spans="1:2" x14ac:dyDescent="0.25">
      <c r="A6094" s="57">
        <v>32101505</v>
      </c>
      <c r="B6094" s="58" t="s">
        <v>9760</v>
      </c>
    </row>
    <row r="6095" spans="1:2" x14ac:dyDescent="0.25">
      <c r="A6095" s="57">
        <v>32101506</v>
      </c>
      <c r="B6095" s="58" t="s">
        <v>15019</v>
      </c>
    </row>
    <row r="6096" spans="1:2" x14ac:dyDescent="0.25">
      <c r="A6096" s="57">
        <v>32101507</v>
      </c>
      <c r="B6096" s="58" t="s">
        <v>7368</v>
      </c>
    </row>
    <row r="6097" spans="1:2" x14ac:dyDescent="0.25">
      <c r="A6097" s="57">
        <v>32101508</v>
      </c>
      <c r="B6097" s="58" t="s">
        <v>5005</v>
      </c>
    </row>
    <row r="6098" spans="1:2" x14ac:dyDescent="0.25">
      <c r="A6098" s="57">
        <v>32101509</v>
      </c>
      <c r="B6098" s="58" t="s">
        <v>8105</v>
      </c>
    </row>
    <row r="6099" spans="1:2" x14ac:dyDescent="0.25">
      <c r="A6099" s="57">
        <v>32101510</v>
      </c>
      <c r="B6099" s="58" t="s">
        <v>365</v>
      </c>
    </row>
    <row r="6100" spans="1:2" x14ac:dyDescent="0.25">
      <c r="A6100" s="57">
        <v>32101512</v>
      </c>
      <c r="B6100" s="58" t="s">
        <v>16061</v>
      </c>
    </row>
    <row r="6101" spans="1:2" x14ac:dyDescent="0.25">
      <c r="A6101" s="57">
        <v>32101513</v>
      </c>
      <c r="B6101" s="58" t="s">
        <v>11524</v>
      </c>
    </row>
    <row r="6102" spans="1:2" x14ac:dyDescent="0.25">
      <c r="A6102" s="57">
        <v>32101514</v>
      </c>
      <c r="B6102" s="58" t="s">
        <v>18500</v>
      </c>
    </row>
    <row r="6103" spans="1:2" x14ac:dyDescent="0.25">
      <c r="A6103" s="57">
        <v>32101515</v>
      </c>
      <c r="B6103" s="58" t="s">
        <v>5896</v>
      </c>
    </row>
    <row r="6104" spans="1:2" x14ac:dyDescent="0.25">
      <c r="A6104" s="57">
        <v>32101516</v>
      </c>
      <c r="B6104" s="58" t="s">
        <v>6354</v>
      </c>
    </row>
    <row r="6105" spans="1:2" x14ac:dyDescent="0.25">
      <c r="A6105" s="57">
        <v>32101517</v>
      </c>
      <c r="B6105" s="58" t="s">
        <v>10120</v>
      </c>
    </row>
    <row r="6106" spans="1:2" x14ac:dyDescent="0.25">
      <c r="A6106" s="57">
        <v>32101518</v>
      </c>
      <c r="B6106" s="58" t="s">
        <v>15367</v>
      </c>
    </row>
    <row r="6107" spans="1:2" x14ac:dyDescent="0.25">
      <c r="A6107" s="57">
        <v>32101519</v>
      </c>
      <c r="B6107" s="58" t="s">
        <v>18222</v>
      </c>
    </row>
    <row r="6108" spans="1:2" x14ac:dyDescent="0.25">
      <c r="A6108" s="57">
        <v>32101520</v>
      </c>
      <c r="B6108" s="58" t="s">
        <v>11441</v>
      </c>
    </row>
    <row r="6109" spans="1:2" x14ac:dyDescent="0.25">
      <c r="A6109" s="57">
        <v>32101521</v>
      </c>
      <c r="B6109" s="58" t="s">
        <v>6179</v>
      </c>
    </row>
    <row r="6110" spans="1:2" x14ac:dyDescent="0.25">
      <c r="A6110" s="57">
        <v>32101522</v>
      </c>
      <c r="B6110" s="58" t="s">
        <v>15932</v>
      </c>
    </row>
    <row r="6111" spans="1:2" x14ac:dyDescent="0.25">
      <c r="A6111" s="57">
        <v>32101523</v>
      </c>
      <c r="B6111" s="58" t="s">
        <v>15356</v>
      </c>
    </row>
    <row r="6112" spans="1:2" x14ac:dyDescent="0.25">
      <c r="A6112" s="57">
        <v>32101524</v>
      </c>
      <c r="B6112" s="58" t="s">
        <v>18608</v>
      </c>
    </row>
    <row r="6113" spans="1:2" x14ac:dyDescent="0.25">
      <c r="A6113" s="57">
        <v>32101525</v>
      </c>
      <c r="B6113" s="58" t="s">
        <v>2821</v>
      </c>
    </row>
    <row r="6114" spans="1:2" x14ac:dyDescent="0.25">
      <c r="A6114" s="57">
        <v>32101526</v>
      </c>
      <c r="B6114" s="58" t="s">
        <v>14604</v>
      </c>
    </row>
    <row r="6115" spans="1:2" x14ac:dyDescent="0.25">
      <c r="A6115" s="57">
        <v>32101527</v>
      </c>
      <c r="B6115" s="58" t="s">
        <v>6311</v>
      </c>
    </row>
    <row r="6116" spans="1:2" x14ac:dyDescent="0.25">
      <c r="A6116" s="57">
        <v>32101528</v>
      </c>
      <c r="B6116" s="58" t="s">
        <v>16666</v>
      </c>
    </row>
    <row r="6117" spans="1:2" x14ac:dyDescent="0.25">
      <c r="A6117" s="57">
        <v>32101601</v>
      </c>
      <c r="B6117" s="58" t="s">
        <v>8120</v>
      </c>
    </row>
    <row r="6118" spans="1:2" x14ac:dyDescent="0.25">
      <c r="A6118" s="57">
        <v>32101602</v>
      </c>
      <c r="B6118" s="58" t="s">
        <v>9682</v>
      </c>
    </row>
    <row r="6119" spans="1:2" x14ac:dyDescent="0.25">
      <c r="A6119" s="57">
        <v>32101603</v>
      </c>
      <c r="B6119" s="58" t="s">
        <v>14920</v>
      </c>
    </row>
    <row r="6120" spans="1:2" x14ac:dyDescent="0.25">
      <c r="A6120" s="57">
        <v>32101604</v>
      </c>
      <c r="B6120" s="58" t="s">
        <v>10161</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11085</v>
      </c>
    </row>
    <row r="6125" spans="1:2" x14ac:dyDescent="0.25">
      <c r="A6125" s="57">
        <v>32101609</v>
      </c>
      <c r="B6125" s="58" t="s">
        <v>4456</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4851</v>
      </c>
    </row>
    <row r="6130" spans="1:2" x14ac:dyDescent="0.25">
      <c r="A6130" s="57">
        <v>32101615</v>
      </c>
      <c r="B6130" s="58" t="s">
        <v>2342</v>
      </c>
    </row>
    <row r="6131" spans="1:2" x14ac:dyDescent="0.25">
      <c r="A6131" s="57">
        <v>32101616</v>
      </c>
      <c r="B6131" s="58" t="s">
        <v>8960</v>
      </c>
    </row>
    <row r="6132" spans="1:2" x14ac:dyDescent="0.25">
      <c r="A6132" s="57">
        <v>32101617</v>
      </c>
      <c r="B6132" s="58" t="s">
        <v>8398</v>
      </c>
    </row>
    <row r="6133" spans="1:2" x14ac:dyDescent="0.25">
      <c r="A6133" s="57">
        <v>32101618</v>
      </c>
      <c r="B6133" s="58" t="s">
        <v>12313</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12905</v>
      </c>
    </row>
    <row r="6140" spans="1:2" x14ac:dyDescent="0.25">
      <c r="A6140" s="57">
        <v>32101625</v>
      </c>
      <c r="B6140" s="58" t="s">
        <v>15786</v>
      </c>
    </row>
    <row r="6141" spans="1:2" x14ac:dyDescent="0.25">
      <c r="A6141" s="57">
        <v>32101626</v>
      </c>
      <c r="B6141" s="58" t="s">
        <v>1077</v>
      </c>
    </row>
    <row r="6142" spans="1:2" x14ac:dyDescent="0.25">
      <c r="A6142" s="57">
        <v>32101627</v>
      </c>
      <c r="B6142" s="58" t="s">
        <v>3960</v>
      </c>
    </row>
    <row r="6143" spans="1:2" x14ac:dyDescent="0.25">
      <c r="A6143" s="57">
        <v>32101628</v>
      </c>
      <c r="B6143" s="58" t="s">
        <v>18725</v>
      </c>
    </row>
    <row r="6144" spans="1:2" x14ac:dyDescent="0.25">
      <c r="A6144" s="57">
        <v>32101629</v>
      </c>
      <c r="B6144" s="58" t="s">
        <v>14141</v>
      </c>
    </row>
    <row r="6145" spans="1:2" x14ac:dyDescent="0.25">
      <c r="A6145" s="57">
        <v>32101630</v>
      </c>
      <c r="B6145" s="58" t="s">
        <v>15842</v>
      </c>
    </row>
    <row r="6146" spans="1:2" x14ac:dyDescent="0.25">
      <c r="A6146" s="57">
        <v>32101631</v>
      </c>
      <c r="B6146" s="58" t="s">
        <v>14374</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15400</v>
      </c>
    </row>
    <row r="6151" spans="1:2" x14ac:dyDescent="0.25">
      <c r="A6151" s="57">
        <v>32101636</v>
      </c>
      <c r="B6151" s="58" t="s">
        <v>3398</v>
      </c>
    </row>
    <row r="6152" spans="1:2" x14ac:dyDescent="0.25">
      <c r="A6152" s="57">
        <v>32101637</v>
      </c>
      <c r="B6152" s="58" t="s">
        <v>5535</v>
      </c>
    </row>
    <row r="6153" spans="1:2" x14ac:dyDescent="0.25">
      <c r="A6153" s="57">
        <v>32111501</v>
      </c>
      <c r="B6153" s="58" t="s">
        <v>14392</v>
      </c>
    </row>
    <row r="6154" spans="1:2" x14ac:dyDescent="0.25">
      <c r="A6154" s="57">
        <v>32111502</v>
      </c>
      <c r="B6154" s="58" t="s">
        <v>6861</v>
      </c>
    </row>
    <row r="6155" spans="1:2" x14ac:dyDescent="0.25">
      <c r="A6155" s="57">
        <v>32111503</v>
      </c>
      <c r="B6155" s="58" t="s">
        <v>9004</v>
      </c>
    </row>
    <row r="6156" spans="1:2" x14ac:dyDescent="0.25">
      <c r="A6156" s="57">
        <v>32111504</v>
      </c>
      <c r="B6156" s="58" t="s">
        <v>6709</v>
      </c>
    </row>
    <row r="6157" spans="1:2" x14ac:dyDescent="0.25">
      <c r="A6157" s="57">
        <v>32111505</v>
      </c>
      <c r="B6157" s="58" t="s">
        <v>11682</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14241</v>
      </c>
    </row>
    <row r="6167" spans="1:2" x14ac:dyDescent="0.25">
      <c r="A6167" s="57">
        <v>32111603</v>
      </c>
      <c r="B6167" s="58" t="s">
        <v>9731</v>
      </c>
    </row>
    <row r="6168" spans="1:2" x14ac:dyDescent="0.25">
      <c r="A6168" s="57">
        <v>32111604</v>
      </c>
      <c r="B6168" s="58" t="s">
        <v>5567</v>
      </c>
    </row>
    <row r="6169" spans="1:2" x14ac:dyDescent="0.25">
      <c r="A6169" s="57">
        <v>32111607</v>
      </c>
      <c r="B6169" s="58" t="s">
        <v>5575</v>
      </c>
    </row>
    <row r="6170" spans="1:2" x14ac:dyDescent="0.25">
      <c r="A6170" s="57">
        <v>32111608</v>
      </c>
      <c r="B6170" s="58" t="s">
        <v>3905</v>
      </c>
    </row>
    <row r="6171" spans="1:2" x14ac:dyDescent="0.25">
      <c r="A6171" s="57">
        <v>32111609</v>
      </c>
      <c r="B6171" s="58" t="s">
        <v>1070</v>
      </c>
    </row>
    <row r="6172" spans="1:2" x14ac:dyDescent="0.25">
      <c r="A6172" s="57">
        <v>32111610</v>
      </c>
      <c r="B6172" s="58" t="s">
        <v>7315</v>
      </c>
    </row>
    <row r="6173" spans="1:2" x14ac:dyDescent="0.25">
      <c r="A6173" s="57">
        <v>32111611</v>
      </c>
      <c r="B6173" s="58" t="s">
        <v>2889</v>
      </c>
    </row>
    <row r="6174" spans="1:2" x14ac:dyDescent="0.25">
      <c r="A6174" s="57">
        <v>32111701</v>
      </c>
      <c r="B6174" s="58" t="s">
        <v>2577</v>
      </c>
    </row>
    <row r="6175" spans="1:2" x14ac:dyDescent="0.25">
      <c r="A6175" s="57">
        <v>32111702</v>
      </c>
      <c r="B6175" s="58" t="s">
        <v>15601</v>
      </c>
    </row>
    <row r="6176" spans="1:2" x14ac:dyDescent="0.25">
      <c r="A6176" s="57">
        <v>32111703</v>
      </c>
      <c r="B6176" s="58" t="s">
        <v>6718</v>
      </c>
    </row>
    <row r="6177" spans="1:2" x14ac:dyDescent="0.25">
      <c r="A6177" s="57">
        <v>32111704</v>
      </c>
      <c r="B6177" s="58" t="s">
        <v>9859</v>
      </c>
    </row>
    <row r="6178" spans="1:2" x14ac:dyDescent="0.25">
      <c r="A6178" s="57">
        <v>32111705</v>
      </c>
      <c r="B6178" s="58" t="s">
        <v>519</v>
      </c>
    </row>
    <row r="6179" spans="1:2" x14ac:dyDescent="0.25">
      <c r="A6179" s="57">
        <v>32111706</v>
      </c>
      <c r="B6179" s="58" t="s">
        <v>14798</v>
      </c>
    </row>
    <row r="6180" spans="1:2" x14ac:dyDescent="0.25">
      <c r="A6180" s="57">
        <v>32121501</v>
      </c>
      <c r="B6180" s="58" t="s">
        <v>4251</v>
      </c>
    </row>
    <row r="6181" spans="1:2" x14ac:dyDescent="0.25">
      <c r="A6181" s="57">
        <v>32121502</v>
      </c>
      <c r="B6181" s="58" t="s">
        <v>8591</v>
      </c>
    </row>
    <row r="6182" spans="1:2" x14ac:dyDescent="0.25">
      <c r="A6182" s="57">
        <v>32121503</v>
      </c>
      <c r="B6182" s="58" t="s">
        <v>13399</v>
      </c>
    </row>
    <row r="6183" spans="1:2" x14ac:dyDescent="0.25">
      <c r="A6183" s="57">
        <v>32121504</v>
      </c>
      <c r="B6183" s="58" t="s">
        <v>13070</v>
      </c>
    </row>
    <row r="6184" spans="1:2" x14ac:dyDescent="0.25">
      <c r="A6184" s="57">
        <v>32121602</v>
      </c>
      <c r="B6184" s="58" t="s">
        <v>18032</v>
      </c>
    </row>
    <row r="6185" spans="1:2" x14ac:dyDescent="0.25">
      <c r="A6185" s="57">
        <v>32121603</v>
      </c>
      <c r="B6185" s="58" t="s">
        <v>540</v>
      </c>
    </row>
    <row r="6186" spans="1:2" x14ac:dyDescent="0.25">
      <c r="A6186" s="57">
        <v>32121607</v>
      </c>
      <c r="B6186" s="58" t="s">
        <v>10114</v>
      </c>
    </row>
    <row r="6187" spans="1:2" x14ac:dyDescent="0.25">
      <c r="A6187" s="57">
        <v>32121609</v>
      </c>
      <c r="B6187" s="58" t="s">
        <v>8182</v>
      </c>
    </row>
    <row r="6188" spans="1:2" x14ac:dyDescent="0.25">
      <c r="A6188" s="57">
        <v>32121701</v>
      </c>
      <c r="B6188" s="58" t="s">
        <v>4818</v>
      </c>
    </row>
    <row r="6189" spans="1:2" x14ac:dyDescent="0.25">
      <c r="A6189" s="57">
        <v>32121702</v>
      </c>
      <c r="B6189" s="58" t="s">
        <v>13772</v>
      </c>
    </row>
    <row r="6190" spans="1:2" x14ac:dyDescent="0.25">
      <c r="A6190" s="57">
        <v>32121703</v>
      </c>
      <c r="B6190" s="58" t="s">
        <v>16282</v>
      </c>
    </row>
    <row r="6191" spans="1:2" x14ac:dyDescent="0.25">
      <c r="A6191" s="57">
        <v>32121704</v>
      </c>
      <c r="B6191" s="58" t="s">
        <v>13628</v>
      </c>
    </row>
    <row r="6192" spans="1:2" x14ac:dyDescent="0.25">
      <c r="A6192" s="57">
        <v>32121705</v>
      </c>
      <c r="B6192" s="58" t="s">
        <v>8227</v>
      </c>
    </row>
    <row r="6193" spans="1:2" x14ac:dyDescent="0.25">
      <c r="A6193" s="57">
        <v>32121706</v>
      </c>
      <c r="B6193" s="58" t="s">
        <v>7664</v>
      </c>
    </row>
    <row r="6194" spans="1:2" x14ac:dyDescent="0.25">
      <c r="A6194" s="57">
        <v>32131001</v>
      </c>
      <c r="B6194" s="58" t="s">
        <v>4356</v>
      </c>
    </row>
    <row r="6195" spans="1:2" x14ac:dyDescent="0.25">
      <c r="A6195" s="57">
        <v>32131002</v>
      </c>
      <c r="B6195" s="58" t="s">
        <v>14153</v>
      </c>
    </row>
    <row r="6196" spans="1:2" x14ac:dyDescent="0.25">
      <c r="A6196" s="57">
        <v>32131003</v>
      </c>
      <c r="B6196" s="58" t="s">
        <v>15114</v>
      </c>
    </row>
    <row r="6197" spans="1:2" x14ac:dyDescent="0.25">
      <c r="A6197" s="57">
        <v>32131005</v>
      </c>
      <c r="B6197" s="58" t="s">
        <v>7062</v>
      </c>
    </row>
    <row r="6198" spans="1:2" x14ac:dyDescent="0.25">
      <c r="A6198" s="57">
        <v>32131006</v>
      </c>
      <c r="B6198" s="58" t="s">
        <v>18539</v>
      </c>
    </row>
    <row r="6199" spans="1:2" x14ac:dyDescent="0.25">
      <c r="A6199" s="57">
        <v>32131007</v>
      </c>
      <c r="B6199" s="58" t="s">
        <v>4313</v>
      </c>
    </row>
    <row r="6200" spans="1:2" x14ac:dyDescent="0.25">
      <c r="A6200" s="57">
        <v>32131008</v>
      </c>
      <c r="B6200" s="58" t="s">
        <v>16928</v>
      </c>
    </row>
    <row r="6201" spans="1:2" x14ac:dyDescent="0.25">
      <c r="A6201" s="57">
        <v>32131009</v>
      </c>
      <c r="B6201" s="58" t="s">
        <v>1653</v>
      </c>
    </row>
    <row r="6202" spans="1:2" x14ac:dyDescent="0.25">
      <c r="A6202" s="57">
        <v>32131010</v>
      </c>
      <c r="B6202" s="58" t="s">
        <v>9687</v>
      </c>
    </row>
    <row r="6203" spans="1:2" x14ac:dyDescent="0.25">
      <c r="A6203" s="57">
        <v>32131011</v>
      </c>
      <c r="B6203" s="58" t="s">
        <v>11258</v>
      </c>
    </row>
    <row r="6204" spans="1:2" x14ac:dyDescent="0.25">
      <c r="A6204" s="57">
        <v>32131012</v>
      </c>
      <c r="B6204" s="58" t="s">
        <v>9253</v>
      </c>
    </row>
    <row r="6205" spans="1:2" x14ac:dyDescent="0.25">
      <c r="A6205" s="57">
        <v>32141001</v>
      </c>
      <c r="B6205" s="58" t="s">
        <v>16093</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16067</v>
      </c>
    </row>
    <row r="6210" spans="1:2" x14ac:dyDescent="0.25">
      <c r="A6210" s="57">
        <v>32141006</v>
      </c>
      <c r="B6210" s="58" t="s">
        <v>7338</v>
      </c>
    </row>
    <row r="6211" spans="1:2" x14ac:dyDescent="0.25">
      <c r="A6211" s="57">
        <v>32141007</v>
      </c>
      <c r="B6211" s="58" t="s">
        <v>4717</v>
      </c>
    </row>
    <row r="6212" spans="1:2" x14ac:dyDescent="0.25">
      <c r="A6212" s="57">
        <v>32141008</v>
      </c>
      <c r="B6212" s="58" t="s">
        <v>18031</v>
      </c>
    </row>
    <row r="6213" spans="1:2" x14ac:dyDescent="0.25">
      <c r="A6213" s="57">
        <v>32141009</v>
      </c>
      <c r="B6213" s="58" t="s">
        <v>13191</v>
      </c>
    </row>
    <row r="6214" spans="1:2" x14ac:dyDescent="0.25">
      <c r="A6214" s="57">
        <v>32141010</v>
      </c>
      <c r="B6214" s="58" t="s">
        <v>11522</v>
      </c>
    </row>
    <row r="6215" spans="1:2" x14ac:dyDescent="0.25">
      <c r="A6215" s="57">
        <v>32141011</v>
      </c>
      <c r="B6215" s="58" t="s">
        <v>799</v>
      </c>
    </row>
    <row r="6216" spans="1:2" x14ac:dyDescent="0.25">
      <c r="A6216" s="57">
        <v>32141012</v>
      </c>
      <c r="B6216" s="58" t="s">
        <v>15098</v>
      </c>
    </row>
    <row r="6217" spans="1:2" x14ac:dyDescent="0.25">
      <c r="A6217" s="57">
        <v>32141013</v>
      </c>
      <c r="B6217" s="58" t="s">
        <v>10130</v>
      </c>
    </row>
    <row r="6218" spans="1:2" x14ac:dyDescent="0.25">
      <c r="A6218" s="57">
        <v>32141014</v>
      </c>
      <c r="B6218" s="58" t="s">
        <v>11173</v>
      </c>
    </row>
    <row r="6219" spans="1:2" x14ac:dyDescent="0.25">
      <c r="A6219" s="57">
        <v>32141015</v>
      </c>
      <c r="B6219" s="58" t="s">
        <v>6243</v>
      </c>
    </row>
    <row r="6220" spans="1:2" x14ac:dyDescent="0.25">
      <c r="A6220" s="57">
        <v>32141016</v>
      </c>
      <c r="B6220" s="58" t="s">
        <v>11997</v>
      </c>
    </row>
    <row r="6221" spans="1:2" x14ac:dyDescent="0.25">
      <c r="A6221" s="57">
        <v>32141101</v>
      </c>
      <c r="B6221" s="58" t="s">
        <v>3097</v>
      </c>
    </row>
    <row r="6222" spans="1:2" x14ac:dyDescent="0.25">
      <c r="A6222" s="57">
        <v>32141102</v>
      </c>
      <c r="B6222" s="58" t="s">
        <v>2132</v>
      </c>
    </row>
    <row r="6223" spans="1:2" x14ac:dyDescent="0.25">
      <c r="A6223" s="57">
        <v>32141103</v>
      </c>
      <c r="B6223" s="58" t="s">
        <v>10285</v>
      </c>
    </row>
    <row r="6224" spans="1:2" x14ac:dyDescent="0.25">
      <c r="A6224" s="57">
        <v>32141104</v>
      </c>
      <c r="B6224" s="58" t="s">
        <v>17239</v>
      </c>
    </row>
    <row r="6225" spans="1:2" x14ac:dyDescent="0.25">
      <c r="A6225" s="57">
        <v>32141105</v>
      </c>
      <c r="B6225" s="58" t="s">
        <v>16739</v>
      </c>
    </row>
    <row r="6226" spans="1:2" x14ac:dyDescent="0.25">
      <c r="A6226" s="57">
        <v>32141106</v>
      </c>
      <c r="B6226" s="58" t="s">
        <v>9176</v>
      </c>
    </row>
    <row r="6227" spans="1:2" x14ac:dyDescent="0.25">
      <c r="A6227" s="57">
        <v>32141107</v>
      </c>
      <c r="B6227" s="58" t="s">
        <v>17904</v>
      </c>
    </row>
    <row r="6228" spans="1:2" x14ac:dyDescent="0.25">
      <c r="A6228" s="57">
        <v>32141108</v>
      </c>
      <c r="B6228" s="58" t="s">
        <v>3677</v>
      </c>
    </row>
    <row r="6229" spans="1:2" x14ac:dyDescent="0.25">
      <c r="A6229" s="57">
        <v>32141109</v>
      </c>
      <c r="B6229" s="58" t="s">
        <v>15783</v>
      </c>
    </row>
    <row r="6230" spans="1:2" x14ac:dyDescent="0.25">
      <c r="A6230" s="57">
        <v>39101601</v>
      </c>
      <c r="B6230" s="58" t="s">
        <v>2686</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5824</v>
      </c>
    </row>
    <row r="6235" spans="1:2" x14ac:dyDescent="0.25">
      <c r="A6235" s="57">
        <v>39101606</v>
      </c>
      <c r="B6235" s="58" t="s">
        <v>1591</v>
      </c>
    </row>
    <row r="6236" spans="1:2" x14ac:dyDescent="0.25">
      <c r="A6236" s="57">
        <v>39101608</v>
      </c>
      <c r="B6236" s="58" t="s">
        <v>6788</v>
      </c>
    </row>
    <row r="6237" spans="1:2" x14ac:dyDescent="0.25">
      <c r="A6237" s="57">
        <v>39101609</v>
      </c>
      <c r="B6237" s="58" t="s">
        <v>3858</v>
      </c>
    </row>
    <row r="6238" spans="1:2" x14ac:dyDescent="0.25">
      <c r="A6238" s="57">
        <v>39101610</v>
      </c>
      <c r="B6238" s="58" t="s">
        <v>18721</v>
      </c>
    </row>
    <row r="6239" spans="1:2" x14ac:dyDescent="0.25">
      <c r="A6239" s="57">
        <v>39101612</v>
      </c>
      <c r="B6239" s="58" t="s">
        <v>297</v>
      </c>
    </row>
    <row r="6240" spans="1:2" x14ac:dyDescent="0.25">
      <c r="A6240" s="57">
        <v>39101613</v>
      </c>
      <c r="B6240" s="58" t="s">
        <v>3768</v>
      </c>
    </row>
    <row r="6241" spans="1:2" x14ac:dyDescent="0.25">
      <c r="A6241" s="57">
        <v>39101614</v>
      </c>
      <c r="B6241" s="58" t="s">
        <v>12633</v>
      </c>
    </row>
    <row r="6242" spans="1:2" x14ac:dyDescent="0.25">
      <c r="A6242" s="57">
        <v>39101615</v>
      </c>
      <c r="B6242" s="58" t="s">
        <v>16788</v>
      </c>
    </row>
    <row r="6243" spans="1:2" x14ac:dyDescent="0.25">
      <c r="A6243" s="57">
        <v>39101616</v>
      </c>
      <c r="B6243" s="58" t="s">
        <v>11477</v>
      </c>
    </row>
    <row r="6244" spans="1:2" x14ac:dyDescent="0.25">
      <c r="A6244" s="57">
        <v>39101617</v>
      </c>
      <c r="B6244" s="58" t="s">
        <v>11058</v>
      </c>
    </row>
    <row r="6245" spans="1:2" x14ac:dyDescent="0.25">
      <c r="A6245" s="57">
        <v>39101618</v>
      </c>
      <c r="B6245" s="58" t="s">
        <v>7648</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15757</v>
      </c>
    </row>
    <row r="6252" spans="1:2" x14ac:dyDescent="0.25">
      <c r="A6252" s="57">
        <v>39111506</v>
      </c>
      <c r="B6252" s="58" t="s">
        <v>5197</v>
      </c>
    </row>
    <row r="6253" spans="1:2" x14ac:dyDescent="0.25">
      <c r="A6253" s="57">
        <v>39111507</v>
      </c>
      <c r="B6253" s="58" t="s">
        <v>17310</v>
      </c>
    </row>
    <row r="6254" spans="1:2" x14ac:dyDescent="0.25">
      <c r="A6254" s="57">
        <v>39111508</v>
      </c>
      <c r="B6254" s="58" t="s">
        <v>2380</v>
      </c>
    </row>
    <row r="6255" spans="1:2" x14ac:dyDescent="0.25">
      <c r="A6255" s="57">
        <v>39111509</v>
      </c>
      <c r="B6255" s="58" t="s">
        <v>15453</v>
      </c>
    </row>
    <row r="6256" spans="1:2" x14ac:dyDescent="0.25">
      <c r="A6256" s="57">
        <v>39111510</v>
      </c>
      <c r="B6256" s="58" t="s">
        <v>8237</v>
      </c>
    </row>
    <row r="6257" spans="1:2" x14ac:dyDescent="0.25">
      <c r="A6257" s="57">
        <v>39111512</v>
      </c>
      <c r="B6257" s="58" t="s">
        <v>13519</v>
      </c>
    </row>
    <row r="6258" spans="1:2" x14ac:dyDescent="0.25">
      <c r="A6258" s="57">
        <v>39111513</v>
      </c>
      <c r="B6258" s="58" t="s">
        <v>9342</v>
      </c>
    </row>
    <row r="6259" spans="1:2" x14ac:dyDescent="0.25">
      <c r="A6259" s="57">
        <v>39111514</v>
      </c>
      <c r="B6259" s="58" t="s">
        <v>14756</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16591</v>
      </c>
    </row>
    <row r="6265" spans="1:2" x14ac:dyDescent="0.25">
      <c r="A6265" s="57">
        <v>39111520</v>
      </c>
      <c r="B6265" s="58" t="s">
        <v>1002</v>
      </c>
    </row>
    <row r="6266" spans="1:2" x14ac:dyDescent="0.25">
      <c r="A6266" s="57">
        <v>39111521</v>
      </c>
      <c r="B6266" s="58" t="s">
        <v>17677</v>
      </c>
    </row>
    <row r="6267" spans="1:2" x14ac:dyDescent="0.25">
      <c r="A6267" s="57">
        <v>39111603</v>
      </c>
      <c r="B6267" s="58" t="s">
        <v>13688</v>
      </c>
    </row>
    <row r="6268" spans="1:2" x14ac:dyDescent="0.25">
      <c r="A6268" s="57">
        <v>39111605</v>
      </c>
      <c r="B6268" s="58" t="s">
        <v>18792</v>
      </c>
    </row>
    <row r="6269" spans="1:2" x14ac:dyDescent="0.25">
      <c r="A6269" s="57">
        <v>39111606</v>
      </c>
      <c r="B6269" s="58" t="s">
        <v>3008</v>
      </c>
    </row>
    <row r="6270" spans="1:2" x14ac:dyDescent="0.25">
      <c r="A6270" s="57">
        <v>39111608</v>
      </c>
      <c r="B6270" s="58" t="s">
        <v>9062</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13217</v>
      </c>
    </row>
    <row r="6275" spans="1:2" x14ac:dyDescent="0.25">
      <c r="A6275" s="57">
        <v>39111705</v>
      </c>
      <c r="B6275" s="58" t="s">
        <v>17783</v>
      </c>
    </row>
    <row r="6276" spans="1:2" x14ac:dyDescent="0.25">
      <c r="A6276" s="57">
        <v>39111706</v>
      </c>
      <c r="B6276" s="58" t="s">
        <v>5987</v>
      </c>
    </row>
    <row r="6277" spans="1:2" x14ac:dyDescent="0.25">
      <c r="A6277" s="57">
        <v>39111801</v>
      </c>
      <c r="B6277" s="58" t="s">
        <v>13165</v>
      </c>
    </row>
    <row r="6278" spans="1:2" x14ac:dyDescent="0.25">
      <c r="A6278" s="57">
        <v>39111802</v>
      </c>
      <c r="B6278" s="58" t="s">
        <v>15066</v>
      </c>
    </row>
    <row r="6279" spans="1:2" x14ac:dyDescent="0.25">
      <c r="A6279" s="57">
        <v>39111803</v>
      </c>
      <c r="B6279" s="58" t="s">
        <v>13893</v>
      </c>
    </row>
    <row r="6280" spans="1:2" x14ac:dyDescent="0.25">
      <c r="A6280" s="57">
        <v>39111804</v>
      </c>
      <c r="B6280" s="58" t="s">
        <v>17726</v>
      </c>
    </row>
    <row r="6281" spans="1:2" x14ac:dyDescent="0.25">
      <c r="A6281" s="57">
        <v>39111806</v>
      </c>
      <c r="B6281" s="58" t="s">
        <v>8480</v>
      </c>
    </row>
    <row r="6282" spans="1:2" x14ac:dyDescent="0.25">
      <c r="A6282" s="57">
        <v>39111808</v>
      </c>
      <c r="B6282" s="58" t="s">
        <v>8958</v>
      </c>
    </row>
    <row r="6283" spans="1:2" x14ac:dyDescent="0.25">
      <c r="A6283" s="57">
        <v>39111809</v>
      </c>
      <c r="B6283" s="58" t="s">
        <v>3810</v>
      </c>
    </row>
    <row r="6284" spans="1:2" x14ac:dyDescent="0.25">
      <c r="A6284" s="57">
        <v>39111810</v>
      </c>
      <c r="B6284" s="58" t="s">
        <v>5257</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5611</v>
      </c>
    </row>
    <row r="6289" spans="1:2" x14ac:dyDescent="0.25">
      <c r="A6289" s="57">
        <v>39111902</v>
      </c>
      <c r="B6289" s="58" t="s">
        <v>4788</v>
      </c>
    </row>
    <row r="6290" spans="1:2" x14ac:dyDescent="0.25">
      <c r="A6290" s="57">
        <v>39112001</v>
      </c>
      <c r="B6290" s="58" t="s">
        <v>14217</v>
      </c>
    </row>
    <row r="6291" spans="1:2" x14ac:dyDescent="0.25">
      <c r="A6291" s="57">
        <v>39112002</v>
      </c>
      <c r="B6291" s="58" t="s">
        <v>9411</v>
      </c>
    </row>
    <row r="6292" spans="1:2" x14ac:dyDescent="0.25">
      <c r="A6292" s="57">
        <v>39112003</v>
      </c>
      <c r="B6292" s="58" t="s">
        <v>11686</v>
      </c>
    </row>
    <row r="6293" spans="1:2" x14ac:dyDescent="0.25">
      <c r="A6293" s="57">
        <v>39121001</v>
      </c>
      <c r="B6293" s="58" t="s">
        <v>5157</v>
      </c>
    </row>
    <row r="6294" spans="1:2" x14ac:dyDescent="0.25">
      <c r="A6294" s="57">
        <v>39121002</v>
      </c>
      <c r="B6294" s="58" t="s">
        <v>16904</v>
      </c>
    </row>
    <row r="6295" spans="1:2" x14ac:dyDescent="0.25">
      <c r="A6295" s="57">
        <v>39121003</v>
      </c>
      <c r="B6295" s="58" t="s">
        <v>14508</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15512</v>
      </c>
    </row>
    <row r="6300" spans="1:2" x14ac:dyDescent="0.25">
      <c r="A6300" s="57">
        <v>39121009</v>
      </c>
      <c r="B6300" s="58" t="s">
        <v>5688</v>
      </c>
    </row>
    <row r="6301" spans="1:2" x14ac:dyDescent="0.25">
      <c r="A6301" s="57">
        <v>39121010</v>
      </c>
      <c r="B6301" s="58" t="s">
        <v>13722</v>
      </c>
    </row>
    <row r="6302" spans="1:2" x14ac:dyDescent="0.25">
      <c r="A6302" s="57">
        <v>39121011</v>
      </c>
      <c r="B6302" s="58" t="s">
        <v>10101</v>
      </c>
    </row>
    <row r="6303" spans="1:2" x14ac:dyDescent="0.25">
      <c r="A6303" s="57">
        <v>39121012</v>
      </c>
      <c r="B6303" s="58" t="s">
        <v>10438</v>
      </c>
    </row>
    <row r="6304" spans="1:2" x14ac:dyDescent="0.25">
      <c r="A6304" s="57">
        <v>39121013</v>
      </c>
      <c r="B6304" s="58" t="s">
        <v>8725</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10987</v>
      </c>
    </row>
    <row r="6309" spans="1:2" x14ac:dyDescent="0.25">
      <c r="A6309" s="57">
        <v>39121018</v>
      </c>
      <c r="B6309" s="58" t="s">
        <v>8861</v>
      </c>
    </row>
    <row r="6310" spans="1:2" x14ac:dyDescent="0.25">
      <c r="A6310" s="57">
        <v>39121019</v>
      </c>
      <c r="B6310" s="58" t="s">
        <v>11929</v>
      </c>
    </row>
    <row r="6311" spans="1:2" x14ac:dyDescent="0.25">
      <c r="A6311" s="57">
        <v>39121020</v>
      </c>
      <c r="B6311" s="58" t="s">
        <v>15643</v>
      </c>
    </row>
    <row r="6312" spans="1:2" x14ac:dyDescent="0.25">
      <c r="A6312" s="57">
        <v>39121101</v>
      </c>
      <c r="B6312" s="58" t="s">
        <v>13483</v>
      </c>
    </row>
    <row r="6313" spans="1:2" x14ac:dyDescent="0.25">
      <c r="A6313" s="57">
        <v>39121102</v>
      </c>
      <c r="B6313" s="58" t="s">
        <v>15247</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9585</v>
      </c>
    </row>
    <row r="6318" spans="1:2" x14ac:dyDescent="0.25">
      <c r="A6318" s="57">
        <v>39121107</v>
      </c>
      <c r="B6318" s="58" t="s">
        <v>16513</v>
      </c>
    </row>
    <row r="6319" spans="1:2" x14ac:dyDescent="0.25">
      <c r="A6319" s="57">
        <v>39121108</v>
      </c>
      <c r="B6319" s="58" t="s">
        <v>12238</v>
      </c>
    </row>
    <row r="6320" spans="1:2" x14ac:dyDescent="0.25">
      <c r="A6320" s="57">
        <v>39121109</v>
      </c>
      <c r="B6320" s="58" t="s">
        <v>13874</v>
      </c>
    </row>
    <row r="6321" spans="1:2" x14ac:dyDescent="0.25">
      <c r="A6321" s="57">
        <v>39121201</v>
      </c>
      <c r="B6321" s="58" t="s">
        <v>13626</v>
      </c>
    </row>
    <row r="6322" spans="1:2" x14ac:dyDescent="0.25">
      <c r="A6322" s="57">
        <v>39121202</v>
      </c>
      <c r="B6322" s="58" t="s">
        <v>10803</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15292</v>
      </c>
    </row>
    <row r="6327" spans="1:2" x14ac:dyDescent="0.25">
      <c r="A6327" s="57">
        <v>39121207</v>
      </c>
      <c r="B6327" s="58" t="s">
        <v>11724</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10057</v>
      </c>
    </row>
    <row r="6332" spans="1:2" x14ac:dyDescent="0.25">
      <c r="A6332" s="57">
        <v>39121305</v>
      </c>
      <c r="B6332" s="58" t="s">
        <v>7311</v>
      </c>
    </row>
    <row r="6333" spans="1:2" x14ac:dyDescent="0.25">
      <c r="A6333" s="57">
        <v>39121306</v>
      </c>
      <c r="B6333" s="58" t="s">
        <v>2213</v>
      </c>
    </row>
    <row r="6334" spans="1:2" x14ac:dyDescent="0.25">
      <c r="A6334" s="57">
        <v>39121307</v>
      </c>
      <c r="B6334" s="58" t="s">
        <v>12645</v>
      </c>
    </row>
    <row r="6335" spans="1:2" x14ac:dyDescent="0.25">
      <c r="A6335" s="57">
        <v>39121308</v>
      </c>
      <c r="B6335" s="58" t="s">
        <v>2217</v>
      </c>
    </row>
    <row r="6336" spans="1:2" x14ac:dyDescent="0.25">
      <c r="A6336" s="57">
        <v>39121309</v>
      </c>
      <c r="B6336" s="58" t="s">
        <v>14732</v>
      </c>
    </row>
    <row r="6337" spans="1:2" x14ac:dyDescent="0.25">
      <c r="A6337" s="57">
        <v>39121310</v>
      </c>
      <c r="B6337" s="58" t="s">
        <v>17003</v>
      </c>
    </row>
    <row r="6338" spans="1:2" x14ac:dyDescent="0.25">
      <c r="A6338" s="57">
        <v>39121311</v>
      </c>
      <c r="B6338" s="58" t="s">
        <v>12268</v>
      </c>
    </row>
    <row r="6339" spans="1:2" x14ac:dyDescent="0.25">
      <c r="A6339" s="57">
        <v>39121312</v>
      </c>
      <c r="B6339" s="58" t="s">
        <v>15759</v>
      </c>
    </row>
    <row r="6340" spans="1:2" x14ac:dyDescent="0.25">
      <c r="A6340" s="57">
        <v>39121313</v>
      </c>
      <c r="B6340" s="58" t="s">
        <v>14355</v>
      </c>
    </row>
    <row r="6341" spans="1:2" x14ac:dyDescent="0.25">
      <c r="A6341" s="57">
        <v>39121402</v>
      </c>
      <c r="B6341" s="58" t="s">
        <v>1565</v>
      </c>
    </row>
    <row r="6342" spans="1:2" x14ac:dyDescent="0.25">
      <c r="A6342" s="57">
        <v>39121403</v>
      </c>
      <c r="B6342" s="58" t="s">
        <v>8485</v>
      </c>
    </row>
    <row r="6343" spans="1:2" x14ac:dyDescent="0.25">
      <c r="A6343" s="57">
        <v>39121404</v>
      </c>
      <c r="B6343" s="58" t="s">
        <v>11754</v>
      </c>
    </row>
    <row r="6344" spans="1:2" x14ac:dyDescent="0.25">
      <c r="A6344" s="57">
        <v>39121405</v>
      </c>
      <c r="B6344" s="58" t="s">
        <v>17768</v>
      </c>
    </row>
    <row r="6345" spans="1:2" x14ac:dyDescent="0.25">
      <c r="A6345" s="57">
        <v>39121406</v>
      </c>
      <c r="B6345" s="58" t="s">
        <v>4659</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6368</v>
      </c>
    </row>
    <row r="6355" spans="1:2" x14ac:dyDescent="0.25">
      <c r="A6355" s="57">
        <v>39121416</v>
      </c>
      <c r="B6355" s="58" t="s">
        <v>5904</v>
      </c>
    </row>
    <row r="6356" spans="1:2" x14ac:dyDescent="0.25">
      <c r="A6356" s="57">
        <v>39121419</v>
      </c>
      <c r="B6356" s="58" t="s">
        <v>11773</v>
      </c>
    </row>
    <row r="6357" spans="1:2" x14ac:dyDescent="0.25">
      <c r="A6357" s="57">
        <v>39121420</v>
      </c>
      <c r="B6357" s="58" t="s">
        <v>2973</v>
      </c>
    </row>
    <row r="6358" spans="1:2" x14ac:dyDescent="0.25">
      <c r="A6358" s="57">
        <v>39121421</v>
      </c>
      <c r="B6358" s="58" t="s">
        <v>8562</v>
      </c>
    </row>
    <row r="6359" spans="1:2" x14ac:dyDescent="0.25">
      <c r="A6359" s="57">
        <v>39121422</v>
      </c>
      <c r="B6359" s="58" t="s">
        <v>16247</v>
      </c>
    </row>
    <row r="6360" spans="1:2" x14ac:dyDescent="0.25">
      <c r="A6360" s="57">
        <v>39121423</v>
      </c>
      <c r="B6360" s="58" t="s">
        <v>17481</v>
      </c>
    </row>
    <row r="6361" spans="1:2" x14ac:dyDescent="0.25">
      <c r="A6361" s="57">
        <v>39121424</v>
      </c>
      <c r="B6361" s="58" t="s">
        <v>9823</v>
      </c>
    </row>
    <row r="6362" spans="1:2" x14ac:dyDescent="0.25">
      <c r="A6362" s="57">
        <v>39121425</v>
      </c>
      <c r="B6362" s="58" t="s">
        <v>2049</v>
      </c>
    </row>
    <row r="6363" spans="1:2" x14ac:dyDescent="0.25">
      <c r="A6363" s="57">
        <v>39121426</v>
      </c>
      <c r="B6363" s="58" t="s">
        <v>16108</v>
      </c>
    </row>
    <row r="6364" spans="1:2" x14ac:dyDescent="0.25">
      <c r="A6364" s="57">
        <v>39121427</v>
      </c>
      <c r="B6364" s="58" t="s">
        <v>5330</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6680</v>
      </c>
    </row>
    <row r="6369" spans="1:2" x14ac:dyDescent="0.25">
      <c r="A6369" s="57">
        <v>39121432</v>
      </c>
      <c r="B6369" s="58" t="s">
        <v>14026</v>
      </c>
    </row>
    <row r="6370" spans="1:2" x14ac:dyDescent="0.25">
      <c r="A6370" s="57">
        <v>39121433</v>
      </c>
      <c r="B6370" s="58" t="s">
        <v>12439</v>
      </c>
    </row>
    <row r="6371" spans="1:2" x14ac:dyDescent="0.25">
      <c r="A6371" s="57">
        <v>39121434</v>
      </c>
      <c r="B6371" s="58" t="s">
        <v>6427</v>
      </c>
    </row>
    <row r="6372" spans="1:2" x14ac:dyDescent="0.25">
      <c r="A6372" s="57">
        <v>39121435</v>
      </c>
      <c r="B6372" s="58" t="s">
        <v>2473</v>
      </c>
    </row>
    <row r="6373" spans="1:2" x14ac:dyDescent="0.25">
      <c r="A6373" s="57">
        <v>39121436</v>
      </c>
      <c r="B6373" s="58" t="s">
        <v>16929</v>
      </c>
    </row>
    <row r="6374" spans="1:2" x14ac:dyDescent="0.25">
      <c r="A6374" s="57">
        <v>39121437</v>
      </c>
      <c r="B6374" s="58" t="s">
        <v>16397</v>
      </c>
    </row>
    <row r="6375" spans="1:2" x14ac:dyDescent="0.25">
      <c r="A6375" s="57">
        <v>39121501</v>
      </c>
      <c r="B6375" s="58" t="s">
        <v>17094</v>
      </c>
    </row>
    <row r="6376" spans="1:2" x14ac:dyDescent="0.25">
      <c r="A6376" s="57">
        <v>39121502</v>
      </c>
      <c r="B6376" s="58" t="s">
        <v>4994</v>
      </c>
    </row>
    <row r="6377" spans="1:2" x14ac:dyDescent="0.25">
      <c r="A6377" s="57">
        <v>39121503</v>
      </c>
      <c r="B6377" s="58" t="s">
        <v>17457</v>
      </c>
    </row>
    <row r="6378" spans="1:2" x14ac:dyDescent="0.25">
      <c r="A6378" s="57">
        <v>39121504</v>
      </c>
      <c r="B6378" s="58" t="s">
        <v>15479</v>
      </c>
    </row>
    <row r="6379" spans="1:2" x14ac:dyDescent="0.25">
      <c r="A6379" s="57">
        <v>39121505</v>
      </c>
      <c r="B6379" s="58" t="s">
        <v>17516</v>
      </c>
    </row>
    <row r="6380" spans="1:2" x14ac:dyDescent="0.25">
      <c r="A6380" s="57">
        <v>39121506</v>
      </c>
      <c r="B6380" s="58" t="s">
        <v>9049</v>
      </c>
    </row>
    <row r="6381" spans="1:2" x14ac:dyDescent="0.25">
      <c r="A6381" s="57">
        <v>39121507</v>
      </c>
      <c r="B6381" s="58" t="s">
        <v>6400</v>
      </c>
    </row>
    <row r="6382" spans="1:2" x14ac:dyDescent="0.25">
      <c r="A6382" s="57">
        <v>39121508</v>
      </c>
      <c r="B6382" s="58" t="s">
        <v>9240</v>
      </c>
    </row>
    <row r="6383" spans="1:2" x14ac:dyDescent="0.25">
      <c r="A6383" s="57">
        <v>39121509</v>
      </c>
      <c r="B6383" s="58" t="s">
        <v>13802</v>
      </c>
    </row>
    <row r="6384" spans="1:2" x14ac:dyDescent="0.25">
      <c r="A6384" s="57">
        <v>39121510</v>
      </c>
      <c r="B6384" s="58" t="s">
        <v>15442</v>
      </c>
    </row>
    <row r="6385" spans="1:2" x14ac:dyDescent="0.25">
      <c r="A6385" s="57">
        <v>39121511</v>
      </c>
      <c r="B6385" s="58" t="s">
        <v>15385</v>
      </c>
    </row>
    <row r="6386" spans="1:2" x14ac:dyDescent="0.25">
      <c r="A6386" s="57">
        <v>39121512</v>
      </c>
      <c r="B6386" s="58" t="s">
        <v>6391</v>
      </c>
    </row>
    <row r="6387" spans="1:2" x14ac:dyDescent="0.25">
      <c r="A6387" s="57">
        <v>39121513</v>
      </c>
      <c r="B6387" s="58" t="s">
        <v>5314</v>
      </c>
    </row>
    <row r="6388" spans="1:2" x14ac:dyDescent="0.25">
      <c r="A6388" s="57">
        <v>39121514</v>
      </c>
      <c r="B6388" s="58" t="s">
        <v>4712</v>
      </c>
    </row>
    <row r="6389" spans="1:2" x14ac:dyDescent="0.25">
      <c r="A6389" s="57">
        <v>39121515</v>
      </c>
      <c r="B6389" s="58" t="s">
        <v>11083</v>
      </c>
    </row>
    <row r="6390" spans="1:2" x14ac:dyDescent="0.25">
      <c r="A6390" s="57">
        <v>39121516</v>
      </c>
      <c r="B6390" s="58" t="s">
        <v>13403</v>
      </c>
    </row>
    <row r="6391" spans="1:2" x14ac:dyDescent="0.25">
      <c r="A6391" s="57">
        <v>39121517</v>
      </c>
      <c r="B6391" s="58" t="s">
        <v>9218</v>
      </c>
    </row>
    <row r="6392" spans="1:2" x14ac:dyDescent="0.25">
      <c r="A6392" s="57">
        <v>39121518</v>
      </c>
      <c r="B6392" s="58" t="s">
        <v>2948</v>
      </c>
    </row>
    <row r="6393" spans="1:2" x14ac:dyDescent="0.25">
      <c r="A6393" s="57">
        <v>39121519</v>
      </c>
      <c r="B6393" s="58" t="s">
        <v>10694</v>
      </c>
    </row>
    <row r="6394" spans="1:2" x14ac:dyDescent="0.25">
      <c r="A6394" s="57">
        <v>39121520</v>
      </c>
      <c r="B6394" s="58" t="s">
        <v>15537</v>
      </c>
    </row>
    <row r="6395" spans="1:2" x14ac:dyDescent="0.25">
      <c r="A6395" s="57">
        <v>39121521</v>
      </c>
      <c r="B6395" s="58" t="s">
        <v>9517</v>
      </c>
    </row>
    <row r="6396" spans="1:2" x14ac:dyDescent="0.25">
      <c r="A6396" s="57">
        <v>39121522</v>
      </c>
      <c r="B6396" s="58" t="s">
        <v>13989</v>
      </c>
    </row>
    <row r="6397" spans="1:2" x14ac:dyDescent="0.25">
      <c r="A6397" s="57">
        <v>39121523</v>
      </c>
      <c r="B6397" s="58" t="s">
        <v>11052</v>
      </c>
    </row>
    <row r="6398" spans="1:2" x14ac:dyDescent="0.25">
      <c r="A6398" s="57">
        <v>39121524</v>
      </c>
      <c r="B6398" s="58" t="s">
        <v>18740</v>
      </c>
    </row>
    <row r="6399" spans="1:2" x14ac:dyDescent="0.25">
      <c r="A6399" s="57">
        <v>39121525</v>
      </c>
      <c r="B6399" s="58" t="s">
        <v>3588</v>
      </c>
    </row>
    <row r="6400" spans="1:2" x14ac:dyDescent="0.25">
      <c r="A6400" s="57">
        <v>39121527</v>
      </c>
      <c r="B6400" s="58" t="s">
        <v>8128</v>
      </c>
    </row>
    <row r="6401" spans="1:2" x14ac:dyDescent="0.25">
      <c r="A6401" s="57">
        <v>39121528</v>
      </c>
      <c r="B6401" s="58" t="s">
        <v>7124</v>
      </c>
    </row>
    <row r="6402" spans="1:2" x14ac:dyDescent="0.25">
      <c r="A6402" s="57">
        <v>39121529</v>
      </c>
      <c r="B6402" s="58" t="s">
        <v>16910</v>
      </c>
    </row>
    <row r="6403" spans="1:2" x14ac:dyDescent="0.25">
      <c r="A6403" s="57">
        <v>39121531</v>
      </c>
      <c r="B6403" s="58" t="s">
        <v>12074</v>
      </c>
    </row>
    <row r="6404" spans="1:2" x14ac:dyDescent="0.25">
      <c r="A6404" s="57">
        <v>39121532</v>
      </c>
      <c r="B6404" s="58" t="s">
        <v>7489</v>
      </c>
    </row>
    <row r="6405" spans="1:2" x14ac:dyDescent="0.25">
      <c r="A6405" s="57">
        <v>39121533</v>
      </c>
      <c r="B6405" s="58" t="s">
        <v>9445</v>
      </c>
    </row>
    <row r="6406" spans="1:2" x14ac:dyDescent="0.25">
      <c r="A6406" s="57">
        <v>39121534</v>
      </c>
      <c r="B6406" s="58" t="s">
        <v>15096</v>
      </c>
    </row>
    <row r="6407" spans="1:2" x14ac:dyDescent="0.25">
      <c r="A6407" s="57">
        <v>39121535</v>
      </c>
      <c r="B6407" s="58" t="s">
        <v>266</v>
      </c>
    </row>
    <row r="6408" spans="1:2" x14ac:dyDescent="0.25">
      <c r="A6408" s="57">
        <v>39121536</v>
      </c>
      <c r="B6408" s="58" t="s">
        <v>17172</v>
      </c>
    </row>
    <row r="6409" spans="1:2" x14ac:dyDescent="0.25">
      <c r="A6409" s="57">
        <v>39121537</v>
      </c>
      <c r="B6409" s="58" t="s">
        <v>8815</v>
      </c>
    </row>
    <row r="6410" spans="1:2" x14ac:dyDescent="0.25">
      <c r="A6410" s="57">
        <v>39121538</v>
      </c>
      <c r="B6410" s="58" t="s">
        <v>3701</v>
      </c>
    </row>
    <row r="6411" spans="1:2" x14ac:dyDescent="0.25">
      <c r="A6411" s="57">
        <v>39121539</v>
      </c>
      <c r="B6411" s="58" t="s">
        <v>5353</v>
      </c>
    </row>
    <row r="6412" spans="1:2" x14ac:dyDescent="0.25">
      <c r="A6412" s="57">
        <v>39121540</v>
      </c>
      <c r="B6412" s="58" t="s">
        <v>11549</v>
      </c>
    </row>
    <row r="6413" spans="1:2" x14ac:dyDescent="0.25">
      <c r="A6413" s="57">
        <v>39121541</v>
      </c>
      <c r="B6413" s="58" t="s">
        <v>15686</v>
      </c>
    </row>
    <row r="6414" spans="1:2" x14ac:dyDescent="0.25">
      <c r="A6414" s="57">
        <v>39121542</v>
      </c>
      <c r="B6414" s="58" t="s">
        <v>12946</v>
      </c>
    </row>
    <row r="6415" spans="1:2" x14ac:dyDescent="0.25">
      <c r="A6415" s="57">
        <v>39121543</v>
      </c>
      <c r="B6415" s="58" t="s">
        <v>16183</v>
      </c>
    </row>
    <row r="6416" spans="1:2" x14ac:dyDescent="0.25">
      <c r="A6416" s="57">
        <v>39121544</v>
      </c>
      <c r="B6416" s="58" t="s">
        <v>14586</v>
      </c>
    </row>
    <row r="6417" spans="1:2" x14ac:dyDescent="0.25">
      <c r="A6417" s="57">
        <v>39121545</v>
      </c>
      <c r="B6417" s="58" t="s">
        <v>2829</v>
      </c>
    </row>
    <row r="6418" spans="1:2" x14ac:dyDescent="0.25">
      <c r="A6418" s="57">
        <v>39121546</v>
      </c>
      <c r="B6418" s="58" t="s">
        <v>9935</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10691</v>
      </c>
    </row>
    <row r="6424" spans="1:2" x14ac:dyDescent="0.25">
      <c r="A6424" s="57">
        <v>39121601</v>
      </c>
      <c r="B6424" s="58" t="s">
        <v>991</v>
      </c>
    </row>
    <row r="6425" spans="1:2" x14ac:dyDescent="0.25">
      <c r="A6425" s="57">
        <v>39121602</v>
      </c>
      <c r="B6425" s="58" t="s">
        <v>16569</v>
      </c>
    </row>
    <row r="6426" spans="1:2" x14ac:dyDescent="0.25">
      <c r="A6426" s="57">
        <v>39121603</v>
      </c>
      <c r="B6426" s="58" t="s">
        <v>9461</v>
      </c>
    </row>
    <row r="6427" spans="1:2" x14ac:dyDescent="0.25">
      <c r="A6427" s="57">
        <v>39121604</v>
      </c>
      <c r="B6427" s="58" t="s">
        <v>12471</v>
      </c>
    </row>
    <row r="6428" spans="1:2" x14ac:dyDescent="0.25">
      <c r="A6428" s="57">
        <v>39121605</v>
      </c>
      <c r="B6428" s="58" t="s">
        <v>11947</v>
      </c>
    </row>
    <row r="6429" spans="1:2" x14ac:dyDescent="0.25">
      <c r="A6429" s="57">
        <v>39121606</v>
      </c>
      <c r="B6429" s="58" t="s">
        <v>7831</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5178</v>
      </c>
    </row>
    <row r="6434" spans="1:2" x14ac:dyDescent="0.25">
      <c r="A6434" s="57">
        <v>39121611</v>
      </c>
      <c r="B6434" s="58" t="s">
        <v>5712</v>
      </c>
    </row>
    <row r="6435" spans="1:2" x14ac:dyDescent="0.25">
      <c r="A6435" s="57">
        <v>39121612</v>
      </c>
      <c r="B6435" s="58" t="s">
        <v>17370</v>
      </c>
    </row>
    <row r="6436" spans="1:2" x14ac:dyDescent="0.25">
      <c r="A6436" s="57">
        <v>39121613</v>
      </c>
      <c r="B6436" s="58" t="s">
        <v>16342</v>
      </c>
    </row>
    <row r="6437" spans="1:2" x14ac:dyDescent="0.25">
      <c r="A6437" s="57">
        <v>39121614</v>
      </c>
      <c r="B6437" s="58" t="s">
        <v>16575</v>
      </c>
    </row>
    <row r="6438" spans="1:2" x14ac:dyDescent="0.25">
      <c r="A6438" s="57">
        <v>39121615</v>
      </c>
      <c r="B6438" s="58" t="s">
        <v>647</v>
      </c>
    </row>
    <row r="6439" spans="1:2" x14ac:dyDescent="0.25">
      <c r="A6439" s="57">
        <v>39121616</v>
      </c>
      <c r="B6439" s="58" t="s">
        <v>17956</v>
      </c>
    </row>
    <row r="6440" spans="1:2" x14ac:dyDescent="0.25">
      <c r="A6440" s="57">
        <v>39121617</v>
      </c>
      <c r="B6440" s="58" t="s">
        <v>7601</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12351</v>
      </c>
    </row>
    <row r="6446" spans="1:2" x14ac:dyDescent="0.25">
      <c r="A6446" s="57">
        <v>39121704</v>
      </c>
      <c r="B6446" s="58" t="s">
        <v>12801</v>
      </c>
    </row>
    <row r="6447" spans="1:2" x14ac:dyDescent="0.25">
      <c r="A6447" s="57">
        <v>39121705</v>
      </c>
      <c r="B6447" s="58" t="s">
        <v>10427</v>
      </c>
    </row>
    <row r="6448" spans="1:2" x14ac:dyDescent="0.25">
      <c r="A6448" s="57">
        <v>39121706</v>
      </c>
      <c r="B6448" s="58" t="s">
        <v>8607</v>
      </c>
    </row>
    <row r="6449" spans="1:2" x14ac:dyDescent="0.25">
      <c r="A6449" s="57">
        <v>39121707</v>
      </c>
      <c r="B6449" s="58" t="s">
        <v>1532</v>
      </c>
    </row>
    <row r="6450" spans="1:2" x14ac:dyDescent="0.25">
      <c r="A6450" s="57">
        <v>39121708</v>
      </c>
      <c r="B6450" s="58" t="s">
        <v>10108</v>
      </c>
    </row>
    <row r="6451" spans="1:2" x14ac:dyDescent="0.25">
      <c r="A6451" s="57">
        <v>39121709</v>
      </c>
      <c r="B6451" s="58" t="s">
        <v>3306</v>
      </c>
    </row>
    <row r="6452" spans="1:2" x14ac:dyDescent="0.25">
      <c r="A6452" s="57">
        <v>39121710</v>
      </c>
      <c r="B6452" s="58" t="s">
        <v>3135</v>
      </c>
    </row>
    <row r="6453" spans="1:2" x14ac:dyDescent="0.25">
      <c r="A6453" s="57">
        <v>39121711</v>
      </c>
      <c r="B6453" s="58" t="s">
        <v>13275</v>
      </c>
    </row>
    <row r="6454" spans="1:2" x14ac:dyDescent="0.25">
      <c r="A6454" s="57">
        <v>39121712</v>
      </c>
      <c r="B6454" s="58" t="s">
        <v>12766</v>
      </c>
    </row>
    <row r="6455" spans="1:2" x14ac:dyDescent="0.25">
      <c r="A6455" s="57">
        <v>39121713</v>
      </c>
      <c r="B6455" s="58" t="s">
        <v>12767</v>
      </c>
    </row>
    <row r="6456" spans="1:2" x14ac:dyDescent="0.25">
      <c r="A6456" s="57">
        <v>39121714</v>
      </c>
      <c r="B6456" s="58" t="s">
        <v>17268</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5654</v>
      </c>
    </row>
    <row r="6462" spans="1:2" x14ac:dyDescent="0.25">
      <c r="A6462" s="57">
        <v>39121720</v>
      </c>
      <c r="B6462" s="58" t="s">
        <v>16168</v>
      </c>
    </row>
    <row r="6463" spans="1:2" x14ac:dyDescent="0.25">
      <c r="A6463" s="57">
        <v>39121721</v>
      </c>
      <c r="B6463" s="58" t="s">
        <v>16245</v>
      </c>
    </row>
    <row r="6464" spans="1:2" x14ac:dyDescent="0.25">
      <c r="A6464" s="57">
        <v>40101501</v>
      </c>
      <c r="B6464" s="58" t="s">
        <v>18191</v>
      </c>
    </row>
    <row r="6465" spans="1:2" x14ac:dyDescent="0.25">
      <c r="A6465" s="57">
        <v>40101502</v>
      </c>
      <c r="B6465" s="58" t="s">
        <v>10911</v>
      </c>
    </row>
    <row r="6466" spans="1:2" x14ac:dyDescent="0.25">
      <c r="A6466" s="57">
        <v>40101503</v>
      </c>
      <c r="B6466" s="58" t="s">
        <v>15230</v>
      </c>
    </row>
    <row r="6467" spans="1:2" x14ac:dyDescent="0.25">
      <c r="A6467" s="57">
        <v>40101504</v>
      </c>
      <c r="B6467" s="58" t="s">
        <v>17701</v>
      </c>
    </row>
    <row r="6468" spans="1:2" x14ac:dyDescent="0.25">
      <c r="A6468" s="57">
        <v>40101505</v>
      </c>
      <c r="B6468" s="58" t="s">
        <v>11130</v>
      </c>
    </row>
    <row r="6469" spans="1:2" x14ac:dyDescent="0.25">
      <c r="A6469" s="57">
        <v>40101506</v>
      </c>
      <c r="B6469" s="58" t="s">
        <v>9377</v>
      </c>
    </row>
    <row r="6470" spans="1:2" x14ac:dyDescent="0.25">
      <c r="A6470" s="57">
        <v>40101601</v>
      </c>
      <c r="B6470" s="58" t="s">
        <v>13154</v>
      </c>
    </row>
    <row r="6471" spans="1:2" x14ac:dyDescent="0.25">
      <c r="A6471" s="57">
        <v>40101602</v>
      </c>
      <c r="B6471" s="58" t="s">
        <v>4278</v>
      </c>
    </row>
    <row r="6472" spans="1:2" x14ac:dyDescent="0.25">
      <c r="A6472" s="57">
        <v>40101603</v>
      </c>
      <c r="B6472" s="58" t="s">
        <v>12379</v>
      </c>
    </row>
    <row r="6473" spans="1:2" x14ac:dyDescent="0.25">
      <c r="A6473" s="57">
        <v>40101604</v>
      </c>
      <c r="B6473" s="58" t="s">
        <v>5885</v>
      </c>
    </row>
    <row r="6474" spans="1:2" x14ac:dyDescent="0.25">
      <c r="A6474" s="57">
        <v>40101605</v>
      </c>
      <c r="B6474" s="58" t="s">
        <v>72</v>
      </c>
    </row>
    <row r="6475" spans="1:2" x14ac:dyDescent="0.25">
      <c r="A6475" s="57">
        <v>40101701</v>
      </c>
      <c r="B6475" s="58" t="s">
        <v>13944</v>
      </c>
    </row>
    <row r="6476" spans="1:2" x14ac:dyDescent="0.25">
      <c r="A6476" s="57">
        <v>40101702</v>
      </c>
      <c r="B6476" s="58" t="s">
        <v>1968</v>
      </c>
    </row>
    <row r="6477" spans="1:2" x14ac:dyDescent="0.25">
      <c r="A6477" s="57">
        <v>40101703</v>
      </c>
      <c r="B6477" s="58" t="s">
        <v>17026</v>
      </c>
    </row>
    <row r="6478" spans="1:2" x14ac:dyDescent="0.25">
      <c r="A6478" s="57">
        <v>40101704</v>
      </c>
      <c r="B6478" s="58" t="s">
        <v>10733</v>
      </c>
    </row>
    <row r="6479" spans="1:2" x14ac:dyDescent="0.25">
      <c r="A6479" s="57">
        <v>40101705</v>
      </c>
      <c r="B6479" s="58" t="s">
        <v>10476</v>
      </c>
    </row>
    <row r="6480" spans="1:2" x14ac:dyDescent="0.25">
      <c r="A6480" s="57">
        <v>40101706</v>
      </c>
      <c r="B6480" s="58" t="s">
        <v>6013</v>
      </c>
    </row>
    <row r="6481" spans="1:2" x14ac:dyDescent="0.25">
      <c r="A6481" s="57">
        <v>40101707</v>
      </c>
      <c r="B6481" s="58" t="s">
        <v>12616</v>
      </c>
    </row>
    <row r="6482" spans="1:2" x14ac:dyDescent="0.25">
      <c r="A6482" s="57">
        <v>40101801</v>
      </c>
      <c r="B6482" s="58" t="s">
        <v>10374</v>
      </c>
    </row>
    <row r="6483" spans="1:2" x14ac:dyDescent="0.25">
      <c r="A6483" s="57">
        <v>40101802</v>
      </c>
      <c r="B6483" s="58" t="s">
        <v>3314</v>
      </c>
    </row>
    <row r="6484" spans="1:2" x14ac:dyDescent="0.25">
      <c r="A6484" s="57">
        <v>40101803</v>
      </c>
      <c r="B6484" s="58" t="s">
        <v>13816</v>
      </c>
    </row>
    <row r="6485" spans="1:2" x14ac:dyDescent="0.25">
      <c r="A6485" s="57">
        <v>40101805</v>
      </c>
      <c r="B6485" s="58" t="s">
        <v>8512</v>
      </c>
    </row>
    <row r="6486" spans="1:2" x14ac:dyDescent="0.25">
      <c r="A6486" s="57">
        <v>40101806</v>
      </c>
      <c r="B6486" s="58" t="s">
        <v>17071</v>
      </c>
    </row>
    <row r="6487" spans="1:2" x14ac:dyDescent="0.25">
      <c r="A6487" s="57">
        <v>40101807</v>
      </c>
      <c r="B6487" s="58" t="s">
        <v>7634</v>
      </c>
    </row>
    <row r="6488" spans="1:2" x14ac:dyDescent="0.25">
      <c r="A6488" s="57">
        <v>40101808</v>
      </c>
      <c r="B6488" s="58" t="s">
        <v>5234</v>
      </c>
    </row>
    <row r="6489" spans="1:2" x14ac:dyDescent="0.25">
      <c r="A6489" s="57">
        <v>40101809</v>
      </c>
      <c r="B6489" s="58" t="s">
        <v>5358</v>
      </c>
    </row>
    <row r="6490" spans="1:2" x14ac:dyDescent="0.25">
      <c r="A6490" s="57">
        <v>40101810</v>
      </c>
      <c r="B6490" s="58" t="s">
        <v>4073</v>
      </c>
    </row>
    <row r="6491" spans="1:2" x14ac:dyDescent="0.25">
      <c r="A6491" s="57">
        <v>40101811</v>
      </c>
      <c r="B6491" s="58" t="s">
        <v>13438</v>
      </c>
    </row>
    <row r="6492" spans="1:2" x14ac:dyDescent="0.25">
      <c r="A6492" s="57">
        <v>40101812</v>
      </c>
      <c r="B6492" s="58" t="s">
        <v>4341</v>
      </c>
    </row>
    <row r="6493" spans="1:2" x14ac:dyDescent="0.25">
      <c r="A6493" s="57">
        <v>40101813</v>
      </c>
      <c r="B6493" s="58" t="s">
        <v>470</v>
      </c>
    </row>
    <row r="6494" spans="1:2" x14ac:dyDescent="0.25">
      <c r="A6494" s="57">
        <v>40101814</v>
      </c>
      <c r="B6494" s="58" t="s">
        <v>5694</v>
      </c>
    </row>
    <row r="6495" spans="1:2" x14ac:dyDescent="0.25">
      <c r="A6495" s="57">
        <v>40101815</v>
      </c>
      <c r="B6495" s="58" t="s">
        <v>5670</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13228</v>
      </c>
    </row>
    <row r="6504" spans="1:2" x14ac:dyDescent="0.25">
      <c r="A6504" s="57">
        <v>40101824</v>
      </c>
      <c r="B6504" s="58" t="s">
        <v>17119</v>
      </c>
    </row>
    <row r="6505" spans="1:2" x14ac:dyDescent="0.25">
      <c r="A6505" s="57">
        <v>40101825</v>
      </c>
      <c r="B6505" s="58" t="s">
        <v>4188</v>
      </c>
    </row>
    <row r="6506" spans="1:2" x14ac:dyDescent="0.25">
      <c r="A6506" s="57">
        <v>40101826</v>
      </c>
      <c r="B6506" s="58" t="s">
        <v>14041</v>
      </c>
    </row>
    <row r="6507" spans="1:2" x14ac:dyDescent="0.25">
      <c r="A6507" s="57">
        <v>40101827</v>
      </c>
      <c r="B6507" s="58" t="s">
        <v>384</v>
      </c>
    </row>
    <row r="6508" spans="1:2" x14ac:dyDescent="0.25">
      <c r="A6508" s="57">
        <v>40101828</v>
      </c>
      <c r="B6508" s="58" t="s">
        <v>5820</v>
      </c>
    </row>
    <row r="6509" spans="1:2" x14ac:dyDescent="0.25">
      <c r="A6509" s="57">
        <v>40101829</v>
      </c>
      <c r="B6509" s="58" t="s">
        <v>4135</v>
      </c>
    </row>
    <row r="6510" spans="1:2" x14ac:dyDescent="0.25">
      <c r="A6510" s="57">
        <v>40101830</v>
      </c>
      <c r="B6510" s="58" t="s">
        <v>16255</v>
      </c>
    </row>
    <row r="6511" spans="1:2" x14ac:dyDescent="0.25">
      <c r="A6511" s="57">
        <v>40101831</v>
      </c>
      <c r="B6511" s="58" t="s">
        <v>6892</v>
      </c>
    </row>
    <row r="6512" spans="1:2" x14ac:dyDescent="0.25">
      <c r="A6512" s="57">
        <v>40101832</v>
      </c>
      <c r="B6512" s="58" t="s">
        <v>1689</v>
      </c>
    </row>
    <row r="6513" spans="1:2" x14ac:dyDescent="0.25">
      <c r="A6513" s="57">
        <v>40101833</v>
      </c>
      <c r="B6513" s="58" t="s">
        <v>5167</v>
      </c>
    </row>
    <row r="6514" spans="1:2" x14ac:dyDescent="0.25">
      <c r="A6514" s="57">
        <v>40101834</v>
      </c>
      <c r="B6514" s="58" t="s">
        <v>8370</v>
      </c>
    </row>
    <row r="6515" spans="1:2" x14ac:dyDescent="0.25">
      <c r="A6515" s="57">
        <v>40101901</v>
      </c>
      <c r="B6515" s="58" t="s">
        <v>2558</v>
      </c>
    </row>
    <row r="6516" spans="1:2" x14ac:dyDescent="0.25">
      <c r="A6516" s="57">
        <v>40101902</v>
      </c>
      <c r="B6516" s="58" t="s">
        <v>11625</v>
      </c>
    </row>
    <row r="6517" spans="1:2" x14ac:dyDescent="0.25">
      <c r="A6517" s="57">
        <v>40101903</v>
      </c>
      <c r="B6517" s="58" t="s">
        <v>16691</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13981</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16091</v>
      </c>
    </row>
    <row r="6528" spans="1:2" x14ac:dyDescent="0.25">
      <c r="A6528" s="57">
        <v>40141607</v>
      </c>
      <c r="B6528" s="58" t="s">
        <v>758</v>
      </c>
    </row>
    <row r="6529" spans="1:2" x14ac:dyDescent="0.25">
      <c r="A6529" s="57">
        <v>40141608</v>
      </c>
      <c r="B6529" s="58" t="s">
        <v>7298</v>
      </c>
    </row>
    <row r="6530" spans="1:2" x14ac:dyDescent="0.25">
      <c r="A6530" s="57">
        <v>40141609</v>
      </c>
      <c r="B6530" s="58" t="s">
        <v>17655</v>
      </c>
    </row>
    <row r="6531" spans="1:2" x14ac:dyDescent="0.25">
      <c r="A6531" s="57">
        <v>40141610</v>
      </c>
      <c r="B6531" s="58" t="s">
        <v>15255</v>
      </c>
    </row>
    <row r="6532" spans="1:2" x14ac:dyDescent="0.25">
      <c r="A6532" s="57">
        <v>40141611</v>
      </c>
      <c r="B6532" s="58" t="s">
        <v>3242</v>
      </c>
    </row>
    <row r="6533" spans="1:2" x14ac:dyDescent="0.25">
      <c r="A6533" s="57">
        <v>40141612</v>
      </c>
      <c r="B6533" s="58" t="s">
        <v>16670</v>
      </c>
    </row>
    <row r="6534" spans="1:2" x14ac:dyDescent="0.25">
      <c r="A6534" s="57">
        <v>40141613</v>
      </c>
      <c r="B6534" s="58" t="s">
        <v>3672</v>
      </c>
    </row>
    <row r="6535" spans="1:2" x14ac:dyDescent="0.25">
      <c r="A6535" s="57">
        <v>40141615</v>
      </c>
      <c r="B6535" s="58" t="s">
        <v>11400</v>
      </c>
    </row>
    <row r="6536" spans="1:2" x14ac:dyDescent="0.25">
      <c r="A6536" s="57">
        <v>40141616</v>
      </c>
      <c r="B6536" s="58" t="s">
        <v>1454</v>
      </c>
    </row>
    <row r="6537" spans="1:2" x14ac:dyDescent="0.25">
      <c r="A6537" s="57">
        <v>40141617</v>
      </c>
      <c r="B6537" s="58" t="s">
        <v>10175</v>
      </c>
    </row>
    <row r="6538" spans="1:2" x14ac:dyDescent="0.25">
      <c r="A6538" s="57">
        <v>40141618</v>
      </c>
      <c r="B6538" s="58" t="s">
        <v>1178</v>
      </c>
    </row>
    <row r="6539" spans="1:2" x14ac:dyDescent="0.25">
      <c r="A6539" s="57">
        <v>40141619</v>
      </c>
      <c r="B6539" s="58" t="s">
        <v>8372</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16595</v>
      </c>
    </row>
    <row r="6545" spans="1:2" x14ac:dyDescent="0.25">
      <c r="A6545" s="57">
        <v>40141625</v>
      </c>
      <c r="B6545" s="58" t="s">
        <v>5872</v>
      </c>
    </row>
    <row r="6546" spans="1:2" x14ac:dyDescent="0.25">
      <c r="A6546" s="57">
        <v>40141626</v>
      </c>
      <c r="B6546" s="58" t="s">
        <v>11207</v>
      </c>
    </row>
    <row r="6547" spans="1:2" x14ac:dyDescent="0.25">
      <c r="A6547" s="57">
        <v>40141627</v>
      </c>
      <c r="B6547" s="58" t="s">
        <v>1605</v>
      </c>
    </row>
    <row r="6548" spans="1:2" x14ac:dyDescent="0.25">
      <c r="A6548" s="57">
        <v>40141628</v>
      </c>
      <c r="B6548" s="58" t="s">
        <v>14263</v>
      </c>
    </row>
    <row r="6549" spans="1:2" x14ac:dyDescent="0.25">
      <c r="A6549" s="57">
        <v>40141629</v>
      </c>
      <c r="B6549" s="58" t="s">
        <v>15748</v>
      </c>
    </row>
    <row r="6550" spans="1:2" x14ac:dyDescent="0.25">
      <c r="A6550" s="57">
        <v>40141630</v>
      </c>
      <c r="B6550" s="58" t="s">
        <v>10498</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18771</v>
      </c>
    </row>
    <row r="6559" spans="1:2" x14ac:dyDescent="0.25">
      <c r="A6559" s="57">
        <v>40141701</v>
      </c>
      <c r="B6559" s="58" t="s">
        <v>10855</v>
      </c>
    </row>
    <row r="6560" spans="1:2" x14ac:dyDescent="0.25">
      <c r="A6560" s="57">
        <v>40141702</v>
      </c>
      <c r="B6560" s="58" t="s">
        <v>7123</v>
      </c>
    </row>
    <row r="6561" spans="1:2" x14ac:dyDescent="0.25">
      <c r="A6561" s="57">
        <v>40141703</v>
      </c>
      <c r="B6561" s="58" t="s">
        <v>2509</v>
      </c>
    </row>
    <row r="6562" spans="1:2" x14ac:dyDescent="0.25">
      <c r="A6562" s="57">
        <v>40141704</v>
      </c>
      <c r="B6562" s="58" t="s">
        <v>16048</v>
      </c>
    </row>
    <row r="6563" spans="1:2" x14ac:dyDescent="0.25">
      <c r="A6563" s="57">
        <v>40141705</v>
      </c>
      <c r="B6563" s="58" t="s">
        <v>13962</v>
      </c>
    </row>
    <row r="6564" spans="1:2" x14ac:dyDescent="0.25">
      <c r="A6564" s="57">
        <v>40141716</v>
      </c>
      <c r="B6564" s="58" t="s">
        <v>7846</v>
      </c>
    </row>
    <row r="6565" spans="1:2" x14ac:dyDescent="0.25">
      <c r="A6565" s="57">
        <v>40141719</v>
      </c>
      <c r="B6565" s="58" t="s">
        <v>985</v>
      </c>
    </row>
    <row r="6566" spans="1:2" x14ac:dyDescent="0.25">
      <c r="A6566" s="57">
        <v>40141720</v>
      </c>
      <c r="B6566" s="58" t="s">
        <v>16530</v>
      </c>
    </row>
    <row r="6567" spans="1:2" x14ac:dyDescent="0.25">
      <c r="A6567" s="57">
        <v>40141725</v>
      </c>
      <c r="B6567" s="58" t="s">
        <v>4951</v>
      </c>
    </row>
    <row r="6568" spans="1:2" x14ac:dyDescent="0.25">
      <c r="A6568" s="57">
        <v>40141726</v>
      </c>
      <c r="B6568" s="58" t="s">
        <v>10515</v>
      </c>
    </row>
    <row r="6569" spans="1:2" x14ac:dyDescent="0.25">
      <c r="A6569" s="57">
        <v>40141727</v>
      </c>
      <c r="B6569" s="58" t="s">
        <v>6857</v>
      </c>
    </row>
    <row r="6570" spans="1:2" x14ac:dyDescent="0.25">
      <c r="A6570" s="57">
        <v>40141731</v>
      </c>
      <c r="B6570" s="58" t="s">
        <v>17222</v>
      </c>
    </row>
    <row r="6571" spans="1:2" x14ac:dyDescent="0.25">
      <c r="A6571" s="57">
        <v>40141732</v>
      </c>
      <c r="B6571" s="58" t="s">
        <v>12460</v>
      </c>
    </row>
    <row r="6572" spans="1:2" x14ac:dyDescent="0.25">
      <c r="A6572" s="57">
        <v>40141734</v>
      </c>
      <c r="B6572" s="58" t="s">
        <v>1639</v>
      </c>
    </row>
    <row r="6573" spans="1:2" x14ac:dyDescent="0.25">
      <c r="A6573" s="57">
        <v>40141735</v>
      </c>
      <c r="B6573" s="58" t="s">
        <v>16707</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13851</v>
      </c>
    </row>
    <row r="6579" spans="1:2" x14ac:dyDescent="0.25">
      <c r="A6579" s="57">
        <v>40141741</v>
      </c>
      <c r="B6579" s="58" t="s">
        <v>972</v>
      </c>
    </row>
    <row r="6580" spans="1:2" x14ac:dyDescent="0.25">
      <c r="A6580" s="57">
        <v>40141742</v>
      </c>
      <c r="B6580" s="58" t="s">
        <v>6389</v>
      </c>
    </row>
    <row r="6581" spans="1:2" x14ac:dyDescent="0.25">
      <c r="A6581" s="57">
        <v>40141743</v>
      </c>
      <c r="B6581" s="58" t="s">
        <v>2515</v>
      </c>
    </row>
    <row r="6582" spans="1:2" x14ac:dyDescent="0.25">
      <c r="A6582" s="57">
        <v>40141744</v>
      </c>
      <c r="B6582" s="58" t="s">
        <v>1285</v>
      </c>
    </row>
    <row r="6583" spans="1:2" x14ac:dyDescent="0.25">
      <c r="A6583" s="57">
        <v>40141745</v>
      </c>
      <c r="B6583" s="58" t="s">
        <v>14555</v>
      </c>
    </row>
    <row r="6584" spans="1:2" x14ac:dyDescent="0.25">
      <c r="A6584" s="57">
        <v>40141746</v>
      </c>
      <c r="B6584" s="58" t="s">
        <v>5650</v>
      </c>
    </row>
    <row r="6585" spans="1:2" x14ac:dyDescent="0.25">
      <c r="A6585" s="57">
        <v>40141901</v>
      </c>
      <c r="B6585" s="58" t="s">
        <v>15313</v>
      </c>
    </row>
    <row r="6586" spans="1:2" x14ac:dyDescent="0.25">
      <c r="A6586" s="57">
        <v>40141902</v>
      </c>
      <c r="B6586" s="58" t="s">
        <v>9541</v>
      </c>
    </row>
    <row r="6587" spans="1:2" x14ac:dyDescent="0.25">
      <c r="A6587" s="57">
        <v>40141903</v>
      </c>
      <c r="B6587" s="58" t="s">
        <v>10074</v>
      </c>
    </row>
    <row r="6588" spans="1:2" x14ac:dyDescent="0.25">
      <c r="A6588" s="57">
        <v>40141904</v>
      </c>
      <c r="B6588" s="58" t="s">
        <v>13115</v>
      </c>
    </row>
    <row r="6589" spans="1:2" x14ac:dyDescent="0.25">
      <c r="A6589" s="57">
        <v>40141905</v>
      </c>
      <c r="B6589" s="58" t="s">
        <v>4852</v>
      </c>
    </row>
    <row r="6590" spans="1:2" x14ac:dyDescent="0.25">
      <c r="A6590" s="57">
        <v>40141906</v>
      </c>
      <c r="B6590" s="58" t="s">
        <v>10248</v>
      </c>
    </row>
    <row r="6591" spans="1:2" x14ac:dyDescent="0.25">
      <c r="A6591" s="57">
        <v>40141907</v>
      </c>
      <c r="B6591" s="58" t="s">
        <v>10248</v>
      </c>
    </row>
    <row r="6592" spans="1:2" x14ac:dyDescent="0.25">
      <c r="A6592" s="57">
        <v>40141908</v>
      </c>
      <c r="B6592" s="58" t="s">
        <v>16793</v>
      </c>
    </row>
    <row r="6593" spans="1:2" x14ac:dyDescent="0.25">
      <c r="A6593" s="57">
        <v>40141909</v>
      </c>
      <c r="B6593" s="58" t="s">
        <v>12831</v>
      </c>
    </row>
    <row r="6594" spans="1:2" x14ac:dyDescent="0.25">
      <c r="A6594" s="57">
        <v>40141910</v>
      </c>
      <c r="B6594" s="58" t="s">
        <v>17293</v>
      </c>
    </row>
    <row r="6595" spans="1:2" x14ac:dyDescent="0.25">
      <c r="A6595" s="57">
        <v>40141911</v>
      </c>
      <c r="B6595" s="58" t="s">
        <v>17116</v>
      </c>
    </row>
    <row r="6596" spans="1:2" x14ac:dyDescent="0.25">
      <c r="A6596" s="57">
        <v>40141912</v>
      </c>
      <c r="B6596" s="58" t="s">
        <v>2261</v>
      </c>
    </row>
    <row r="6597" spans="1:2" x14ac:dyDescent="0.25">
      <c r="A6597" s="57">
        <v>40141913</v>
      </c>
      <c r="B6597" s="58" t="s">
        <v>12478</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5801</v>
      </c>
    </row>
    <row r="6602" spans="1:2" x14ac:dyDescent="0.25">
      <c r="A6602" s="57">
        <v>40141918</v>
      </c>
      <c r="B6602" s="58" t="s">
        <v>15063</v>
      </c>
    </row>
    <row r="6603" spans="1:2" x14ac:dyDescent="0.25">
      <c r="A6603" s="57">
        <v>40141919</v>
      </c>
      <c r="B6603" s="58" t="s">
        <v>14109</v>
      </c>
    </row>
    <row r="6604" spans="1:2" x14ac:dyDescent="0.25">
      <c r="A6604" s="57">
        <v>40141920</v>
      </c>
      <c r="B6604" s="58" t="s">
        <v>17117</v>
      </c>
    </row>
    <row r="6605" spans="1:2" x14ac:dyDescent="0.25">
      <c r="A6605" s="57">
        <v>40141921</v>
      </c>
      <c r="B6605" s="58" t="s">
        <v>12763</v>
      </c>
    </row>
    <row r="6606" spans="1:2" x14ac:dyDescent="0.25">
      <c r="A6606" s="57">
        <v>40141922</v>
      </c>
      <c r="B6606" s="58" t="s">
        <v>3072</v>
      </c>
    </row>
    <row r="6607" spans="1:2" x14ac:dyDescent="0.25">
      <c r="A6607" s="57">
        <v>40142001</v>
      </c>
      <c r="B6607" s="58" t="s">
        <v>8760</v>
      </c>
    </row>
    <row r="6608" spans="1:2" x14ac:dyDescent="0.25">
      <c r="A6608" s="57">
        <v>40142002</v>
      </c>
      <c r="B6608" s="58" t="s">
        <v>12233</v>
      </c>
    </row>
    <row r="6609" spans="1:2" x14ac:dyDescent="0.25">
      <c r="A6609" s="57">
        <v>40142003</v>
      </c>
      <c r="B6609" s="58" t="s">
        <v>8365</v>
      </c>
    </row>
    <row r="6610" spans="1:2" x14ac:dyDescent="0.25">
      <c r="A6610" s="57">
        <v>40142004</v>
      </c>
      <c r="B6610" s="58" t="s">
        <v>13804</v>
      </c>
    </row>
    <row r="6611" spans="1:2" x14ac:dyDescent="0.25">
      <c r="A6611" s="57">
        <v>40142005</v>
      </c>
      <c r="B6611" s="58" t="s">
        <v>3246</v>
      </c>
    </row>
    <row r="6612" spans="1:2" x14ac:dyDescent="0.25">
      <c r="A6612" s="57">
        <v>40142006</v>
      </c>
      <c r="B6612" s="58" t="s">
        <v>10541</v>
      </c>
    </row>
    <row r="6613" spans="1:2" x14ac:dyDescent="0.25">
      <c r="A6613" s="57">
        <v>40142007</v>
      </c>
      <c r="B6613" s="58" t="s">
        <v>9064</v>
      </c>
    </row>
    <row r="6614" spans="1:2" x14ac:dyDescent="0.25">
      <c r="A6614" s="57">
        <v>40142008</v>
      </c>
      <c r="B6614" s="58" t="s">
        <v>13073</v>
      </c>
    </row>
    <row r="6615" spans="1:2" x14ac:dyDescent="0.25">
      <c r="A6615" s="57">
        <v>40142009</v>
      </c>
      <c r="B6615" s="58" t="s">
        <v>18170</v>
      </c>
    </row>
    <row r="6616" spans="1:2" x14ac:dyDescent="0.25">
      <c r="A6616" s="57">
        <v>40142010</v>
      </c>
      <c r="B6616" s="58" t="s">
        <v>14853</v>
      </c>
    </row>
    <row r="6617" spans="1:2" x14ac:dyDescent="0.25">
      <c r="A6617" s="57">
        <v>40142101</v>
      </c>
      <c r="B6617" s="58" t="s">
        <v>7540</v>
      </c>
    </row>
    <row r="6618" spans="1:2" x14ac:dyDescent="0.25">
      <c r="A6618" s="57">
        <v>40142102</v>
      </c>
      <c r="B6618" s="58" t="s">
        <v>1126</v>
      </c>
    </row>
    <row r="6619" spans="1:2" x14ac:dyDescent="0.25">
      <c r="A6619" s="57">
        <v>40142103</v>
      </c>
      <c r="B6619" s="58" t="s">
        <v>17953</v>
      </c>
    </row>
    <row r="6620" spans="1:2" x14ac:dyDescent="0.25">
      <c r="A6620" s="57">
        <v>40142104</v>
      </c>
      <c r="B6620" s="58" t="s">
        <v>7407</v>
      </c>
    </row>
    <row r="6621" spans="1:2" x14ac:dyDescent="0.25">
      <c r="A6621" s="57">
        <v>40142105</v>
      </c>
      <c r="B6621" s="58" t="s">
        <v>17329</v>
      </c>
    </row>
    <row r="6622" spans="1:2" x14ac:dyDescent="0.25">
      <c r="A6622" s="57">
        <v>40142106</v>
      </c>
      <c r="B6622" s="58" t="s">
        <v>15251</v>
      </c>
    </row>
    <row r="6623" spans="1:2" x14ac:dyDescent="0.25">
      <c r="A6623" s="57">
        <v>40142107</v>
      </c>
      <c r="B6623" s="58" t="s">
        <v>7653</v>
      </c>
    </row>
    <row r="6624" spans="1:2" x14ac:dyDescent="0.25">
      <c r="A6624" s="57">
        <v>40142108</v>
      </c>
      <c r="B6624" s="58" t="s">
        <v>7851</v>
      </c>
    </row>
    <row r="6625" spans="1:2" x14ac:dyDescent="0.25">
      <c r="A6625" s="57">
        <v>40142109</v>
      </c>
      <c r="B6625" s="58" t="s">
        <v>18701</v>
      </c>
    </row>
    <row r="6626" spans="1:2" x14ac:dyDescent="0.25">
      <c r="A6626" s="57">
        <v>40142110</v>
      </c>
      <c r="B6626" s="58" t="s">
        <v>11484</v>
      </c>
    </row>
    <row r="6627" spans="1:2" x14ac:dyDescent="0.25">
      <c r="A6627" s="57">
        <v>40142111</v>
      </c>
      <c r="B6627" s="58" t="s">
        <v>9186</v>
      </c>
    </row>
    <row r="6628" spans="1:2" x14ac:dyDescent="0.25">
      <c r="A6628" s="57">
        <v>40142112</v>
      </c>
      <c r="B6628" s="58" t="s">
        <v>7805</v>
      </c>
    </row>
    <row r="6629" spans="1:2" x14ac:dyDescent="0.25">
      <c r="A6629" s="57">
        <v>40142113</v>
      </c>
      <c r="B6629" s="58" t="s">
        <v>5398</v>
      </c>
    </row>
    <row r="6630" spans="1:2" x14ac:dyDescent="0.25">
      <c r="A6630" s="57">
        <v>40142114</v>
      </c>
      <c r="B6630" s="58" t="s">
        <v>13282</v>
      </c>
    </row>
    <row r="6631" spans="1:2" x14ac:dyDescent="0.25">
      <c r="A6631" s="57">
        <v>40142115</v>
      </c>
      <c r="B6631" s="58" t="s">
        <v>8949</v>
      </c>
    </row>
    <row r="6632" spans="1:2" x14ac:dyDescent="0.25">
      <c r="A6632" s="57">
        <v>40142116</v>
      </c>
      <c r="B6632" s="58" t="s">
        <v>10017</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6817</v>
      </c>
    </row>
    <row r="6639" spans="1:2" x14ac:dyDescent="0.25">
      <c r="A6639" s="57">
        <v>40142201</v>
      </c>
      <c r="B6639" s="58" t="s">
        <v>3354</v>
      </c>
    </row>
    <row r="6640" spans="1:2" x14ac:dyDescent="0.25">
      <c r="A6640" s="57">
        <v>40142202</v>
      </c>
      <c r="B6640" s="58" t="s">
        <v>6759</v>
      </c>
    </row>
    <row r="6641" spans="1:2" x14ac:dyDescent="0.25">
      <c r="A6641" s="57">
        <v>40142203</v>
      </c>
      <c r="B6641" s="58" t="s">
        <v>5868</v>
      </c>
    </row>
    <row r="6642" spans="1:2" x14ac:dyDescent="0.25">
      <c r="A6642" s="57">
        <v>40142301</v>
      </c>
      <c r="B6642" s="58" t="s">
        <v>2860</v>
      </c>
    </row>
    <row r="6643" spans="1:2" x14ac:dyDescent="0.25">
      <c r="A6643" s="57">
        <v>40142302</v>
      </c>
      <c r="B6643" s="58" t="s">
        <v>15082</v>
      </c>
    </row>
    <row r="6644" spans="1:2" x14ac:dyDescent="0.25">
      <c r="A6644" s="57">
        <v>40142303</v>
      </c>
      <c r="B6644" s="58" t="s">
        <v>12623</v>
      </c>
    </row>
    <row r="6645" spans="1:2" x14ac:dyDescent="0.25">
      <c r="A6645" s="57">
        <v>40142304</v>
      </c>
      <c r="B6645" s="58" t="s">
        <v>2339</v>
      </c>
    </row>
    <row r="6646" spans="1:2" x14ac:dyDescent="0.25">
      <c r="A6646" s="57">
        <v>40142305</v>
      </c>
      <c r="B6646" s="58" t="s">
        <v>8248</v>
      </c>
    </row>
    <row r="6647" spans="1:2" x14ac:dyDescent="0.25">
      <c r="A6647" s="57">
        <v>40142306</v>
      </c>
      <c r="B6647" s="58" t="s">
        <v>9217</v>
      </c>
    </row>
    <row r="6648" spans="1:2" x14ac:dyDescent="0.25">
      <c r="A6648" s="57">
        <v>40142307</v>
      </c>
      <c r="B6648" s="58" t="s">
        <v>4384</v>
      </c>
    </row>
    <row r="6649" spans="1:2" x14ac:dyDescent="0.25">
      <c r="A6649" s="57">
        <v>40142308</v>
      </c>
      <c r="B6649" s="58" t="s">
        <v>14086</v>
      </c>
    </row>
    <row r="6650" spans="1:2" x14ac:dyDescent="0.25">
      <c r="A6650" s="57">
        <v>40142309</v>
      </c>
      <c r="B6650" s="58" t="s">
        <v>8724</v>
      </c>
    </row>
    <row r="6651" spans="1:2" x14ac:dyDescent="0.25">
      <c r="A6651" s="57">
        <v>40142310</v>
      </c>
      <c r="B6651" s="58" t="s">
        <v>9829</v>
      </c>
    </row>
    <row r="6652" spans="1:2" x14ac:dyDescent="0.25">
      <c r="A6652" s="57">
        <v>40142311</v>
      </c>
      <c r="B6652" s="58" t="s">
        <v>9276</v>
      </c>
    </row>
    <row r="6653" spans="1:2" x14ac:dyDescent="0.25">
      <c r="A6653" s="57">
        <v>40142312</v>
      </c>
      <c r="B6653" s="58" t="s">
        <v>13299</v>
      </c>
    </row>
    <row r="6654" spans="1:2" x14ac:dyDescent="0.25">
      <c r="A6654" s="57">
        <v>40142313</v>
      </c>
      <c r="B6654" s="58" t="s">
        <v>6278</v>
      </c>
    </row>
    <row r="6655" spans="1:2" x14ac:dyDescent="0.25">
      <c r="A6655" s="57">
        <v>40142314</v>
      </c>
      <c r="B6655" s="58" t="s">
        <v>1504</v>
      </c>
    </row>
    <row r="6656" spans="1:2" x14ac:dyDescent="0.25">
      <c r="A6656" s="57">
        <v>40142315</v>
      </c>
      <c r="B6656" s="58" t="s">
        <v>12560</v>
      </c>
    </row>
    <row r="6657" spans="1:2" x14ac:dyDescent="0.25">
      <c r="A6657" s="57">
        <v>40142316</v>
      </c>
      <c r="B6657" s="58" t="s">
        <v>9151</v>
      </c>
    </row>
    <row r="6658" spans="1:2" x14ac:dyDescent="0.25">
      <c r="A6658" s="57">
        <v>40142317</v>
      </c>
      <c r="B6658" s="58" t="s">
        <v>8768</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9850</v>
      </c>
    </row>
    <row r="6664" spans="1:2" x14ac:dyDescent="0.25">
      <c r="A6664" s="57">
        <v>40142323</v>
      </c>
      <c r="B6664" s="58" t="s">
        <v>8573</v>
      </c>
    </row>
    <row r="6665" spans="1:2" x14ac:dyDescent="0.25">
      <c r="A6665" s="57">
        <v>40142324</v>
      </c>
      <c r="B6665" s="58" t="s">
        <v>5343</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10809</v>
      </c>
    </row>
    <row r="6670" spans="1:2" x14ac:dyDescent="0.25">
      <c r="A6670" s="57">
        <v>40142402</v>
      </c>
      <c r="B6670" s="58" t="s">
        <v>12208</v>
      </c>
    </row>
    <row r="6671" spans="1:2" x14ac:dyDescent="0.25">
      <c r="A6671" s="57">
        <v>40142403</v>
      </c>
      <c r="B6671" s="58" t="s">
        <v>8257</v>
      </c>
    </row>
    <row r="6672" spans="1:2" x14ac:dyDescent="0.25">
      <c r="A6672" s="57">
        <v>40142404</v>
      </c>
      <c r="B6672" s="58" t="s">
        <v>9782</v>
      </c>
    </row>
    <row r="6673" spans="1:2" x14ac:dyDescent="0.25">
      <c r="A6673" s="57">
        <v>40142405</v>
      </c>
      <c r="B6673" s="58" t="s">
        <v>5653</v>
      </c>
    </row>
    <row r="6674" spans="1:2" x14ac:dyDescent="0.25">
      <c r="A6674" s="57">
        <v>40142406</v>
      </c>
      <c r="B6674" s="58" t="s">
        <v>11416</v>
      </c>
    </row>
    <row r="6675" spans="1:2" x14ac:dyDescent="0.25">
      <c r="A6675" s="57">
        <v>40142407</v>
      </c>
      <c r="B6675" s="58" t="s">
        <v>8166</v>
      </c>
    </row>
    <row r="6676" spans="1:2" x14ac:dyDescent="0.25">
      <c r="A6676" s="57">
        <v>40142408</v>
      </c>
      <c r="B6676" s="58" t="s">
        <v>8086</v>
      </c>
    </row>
    <row r="6677" spans="1:2" x14ac:dyDescent="0.25">
      <c r="A6677" s="57">
        <v>40142409</v>
      </c>
      <c r="B6677" s="58" t="s">
        <v>2689</v>
      </c>
    </row>
    <row r="6678" spans="1:2" x14ac:dyDescent="0.25">
      <c r="A6678" s="57">
        <v>40142410</v>
      </c>
      <c r="B6678" s="58" t="s">
        <v>9114</v>
      </c>
    </row>
    <row r="6679" spans="1:2" x14ac:dyDescent="0.25">
      <c r="A6679" s="57">
        <v>40142411</v>
      </c>
      <c r="B6679" s="58" t="s">
        <v>10190</v>
      </c>
    </row>
    <row r="6680" spans="1:2" x14ac:dyDescent="0.25">
      <c r="A6680" s="57">
        <v>40142412</v>
      </c>
      <c r="B6680" s="58" t="s">
        <v>427</v>
      </c>
    </row>
    <row r="6681" spans="1:2" x14ac:dyDescent="0.25">
      <c r="A6681" s="57">
        <v>40142413</v>
      </c>
      <c r="B6681" s="58" t="s">
        <v>12009</v>
      </c>
    </row>
    <row r="6682" spans="1:2" x14ac:dyDescent="0.25">
      <c r="A6682" s="57">
        <v>40142414</v>
      </c>
      <c r="B6682" s="58" t="s">
        <v>17378</v>
      </c>
    </row>
    <row r="6683" spans="1:2" x14ac:dyDescent="0.25">
      <c r="A6683" s="57">
        <v>40142501</v>
      </c>
      <c r="B6683" s="58" t="s">
        <v>5738</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5061</v>
      </c>
    </row>
    <row r="6688" spans="1:2" x14ac:dyDescent="0.25">
      <c r="A6688" s="57">
        <v>40142605</v>
      </c>
      <c r="B6688" s="58" t="s">
        <v>12856</v>
      </c>
    </row>
    <row r="6689" spans="1:2" x14ac:dyDescent="0.25">
      <c r="A6689" s="57">
        <v>40142606</v>
      </c>
      <c r="B6689" s="58" t="s">
        <v>8330</v>
      </c>
    </row>
    <row r="6690" spans="1:2" x14ac:dyDescent="0.25">
      <c r="A6690" s="57">
        <v>40142607</v>
      </c>
      <c r="B6690" s="58" t="s">
        <v>13612</v>
      </c>
    </row>
    <row r="6691" spans="1:2" x14ac:dyDescent="0.25">
      <c r="A6691" s="57">
        <v>40142608</v>
      </c>
      <c r="B6691" s="58" t="s">
        <v>10040</v>
      </c>
    </row>
    <row r="6692" spans="1:2" x14ac:dyDescent="0.25">
      <c r="A6692" s="57">
        <v>40142609</v>
      </c>
      <c r="B6692" s="58" t="s">
        <v>7885</v>
      </c>
    </row>
    <row r="6693" spans="1:2" x14ac:dyDescent="0.25">
      <c r="A6693" s="57">
        <v>40142610</v>
      </c>
      <c r="B6693" s="58" t="s">
        <v>14963</v>
      </c>
    </row>
    <row r="6694" spans="1:2" x14ac:dyDescent="0.25">
      <c r="A6694" s="57">
        <v>40142611</v>
      </c>
      <c r="B6694" s="58" t="s">
        <v>15811</v>
      </c>
    </row>
    <row r="6695" spans="1:2" x14ac:dyDescent="0.25">
      <c r="A6695" s="57">
        <v>40142612</v>
      </c>
      <c r="B6695" s="58" t="s">
        <v>14306</v>
      </c>
    </row>
    <row r="6696" spans="1:2" x14ac:dyDescent="0.25">
      <c r="A6696" s="57">
        <v>40142613</v>
      </c>
      <c r="B6696" s="58" t="s">
        <v>12312</v>
      </c>
    </row>
    <row r="6697" spans="1:2" x14ac:dyDescent="0.25">
      <c r="A6697" s="57">
        <v>40142614</v>
      </c>
      <c r="B6697" s="58" t="s">
        <v>3935</v>
      </c>
    </row>
    <row r="6698" spans="1:2" x14ac:dyDescent="0.25">
      <c r="A6698" s="57">
        <v>40142615</v>
      </c>
      <c r="B6698" s="58" t="s">
        <v>10933</v>
      </c>
    </row>
    <row r="6699" spans="1:2" x14ac:dyDescent="0.25">
      <c r="A6699" s="57">
        <v>40151501</v>
      </c>
      <c r="B6699" s="58" t="s">
        <v>12835</v>
      </c>
    </row>
    <row r="6700" spans="1:2" x14ac:dyDescent="0.25">
      <c r="A6700" s="57">
        <v>40151502</v>
      </c>
      <c r="B6700" s="58" t="s">
        <v>4738</v>
      </c>
    </row>
    <row r="6701" spans="1:2" x14ac:dyDescent="0.25">
      <c r="A6701" s="57">
        <v>40151503</v>
      </c>
      <c r="B6701" s="58" t="s">
        <v>15714</v>
      </c>
    </row>
    <row r="6702" spans="1:2" x14ac:dyDescent="0.25">
      <c r="A6702" s="57">
        <v>40151504</v>
      </c>
      <c r="B6702" s="58" t="s">
        <v>15504</v>
      </c>
    </row>
    <row r="6703" spans="1:2" x14ac:dyDescent="0.25">
      <c r="A6703" s="57">
        <v>40151505</v>
      </c>
      <c r="B6703" s="58" t="s">
        <v>3986</v>
      </c>
    </row>
    <row r="6704" spans="1:2" x14ac:dyDescent="0.25">
      <c r="A6704" s="57">
        <v>40151506</v>
      </c>
      <c r="B6704" s="58" t="s">
        <v>3889</v>
      </c>
    </row>
    <row r="6705" spans="1:2" x14ac:dyDescent="0.25">
      <c r="A6705" s="57">
        <v>40151507</v>
      </c>
      <c r="B6705" s="58" t="s">
        <v>14899</v>
      </c>
    </row>
    <row r="6706" spans="1:2" x14ac:dyDescent="0.25">
      <c r="A6706" s="57">
        <v>40151508</v>
      </c>
      <c r="B6706" s="58" t="s">
        <v>10235</v>
      </c>
    </row>
    <row r="6707" spans="1:2" x14ac:dyDescent="0.25">
      <c r="A6707" s="57">
        <v>40151509</v>
      </c>
      <c r="B6707" s="58" t="s">
        <v>16721</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9498</v>
      </c>
    </row>
    <row r="6712" spans="1:2" x14ac:dyDescent="0.25">
      <c r="A6712" s="57">
        <v>40151514</v>
      </c>
      <c r="B6712" s="58" t="s">
        <v>18467</v>
      </c>
    </row>
    <row r="6713" spans="1:2" x14ac:dyDescent="0.25">
      <c r="A6713" s="57">
        <v>40151515</v>
      </c>
      <c r="B6713" s="58" t="s">
        <v>12962</v>
      </c>
    </row>
    <row r="6714" spans="1:2" x14ac:dyDescent="0.25">
      <c r="A6714" s="57">
        <v>40151516</v>
      </c>
      <c r="B6714" s="58" t="s">
        <v>11393</v>
      </c>
    </row>
    <row r="6715" spans="1:2" x14ac:dyDescent="0.25">
      <c r="A6715" s="57">
        <v>40151517</v>
      </c>
      <c r="B6715" s="58" t="s">
        <v>16030</v>
      </c>
    </row>
    <row r="6716" spans="1:2" x14ac:dyDescent="0.25">
      <c r="A6716" s="57">
        <v>40151518</v>
      </c>
      <c r="B6716" s="58" t="s">
        <v>15261</v>
      </c>
    </row>
    <row r="6717" spans="1:2" x14ac:dyDescent="0.25">
      <c r="A6717" s="57">
        <v>40151519</v>
      </c>
      <c r="B6717" s="58" t="s">
        <v>8172</v>
      </c>
    </row>
    <row r="6718" spans="1:2" x14ac:dyDescent="0.25">
      <c r="A6718" s="57">
        <v>40151520</v>
      </c>
      <c r="B6718" s="58" t="s">
        <v>1399</v>
      </c>
    </row>
    <row r="6719" spans="1:2" x14ac:dyDescent="0.25">
      <c r="A6719" s="57">
        <v>40151521</v>
      </c>
      <c r="B6719" s="58" t="s">
        <v>11850</v>
      </c>
    </row>
    <row r="6720" spans="1:2" x14ac:dyDescent="0.25">
      <c r="A6720" s="57">
        <v>40151522</v>
      </c>
      <c r="B6720" s="58" t="s">
        <v>7741</v>
      </c>
    </row>
    <row r="6721" spans="1:2" x14ac:dyDescent="0.25">
      <c r="A6721" s="57">
        <v>40151523</v>
      </c>
      <c r="B6721" s="58" t="s">
        <v>16304</v>
      </c>
    </row>
    <row r="6722" spans="1:2" x14ac:dyDescent="0.25">
      <c r="A6722" s="57">
        <v>40151524</v>
      </c>
      <c r="B6722" s="58" t="s">
        <v>6656</v>
      </c>
    </row>
    <row r="6723" spans="1:2" x14ac:dyDescent="0.25">
      <c r="A6723" s="57">
        <v>40151525</v>
      </c>
      <c r="B6723" s="58" t="s">
        <v>12077</v>
      </c>
    </row>
    <row r="6724" spans="1:2" x14ac:dyDescent="0.25">
      <c r="A6724" s="57">
        <v>40151526</v>
      </c>
      <c r="B6724" s="58" t="s">
        <v>8364</v>
      </c>
    </row>
    <row r="6725" spans="1:2" x14ac:dyDescent="0.25">
      <c r="A6725" s="57">
        <v>40151527</v>
      </c>
      <c r="B6725" s="58" t="s">
        <v>3181</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8413</v>
      </c>
    </row>
    <row r="6730" spans="1:2" x14ac:dyDescent="0.25">
      <c r="A6730" s="57">
        <v>40151532</v>
      </c>
      <c r="B6730" s="58" t="s">
        <v>17927</v>
      </c>
    </row>
    <row r="6731" spans="1:2" x14ac:dyDescent="0.25">
      <c r="A6731" s="57">
        <v>40151533</v>
      </c>
      <c r="B6731" s="58" t="s">
        <v>1280</v>
      </c>
    </row>
    <row r="6732" spans="1:2" x14ac:dyDescent="0.25">
      <c r="A6732" s="57">
        <v>40151534</v>
      </c>
      <c r="B6732" s="58" t="s">
        <v>6970</v>
      </c>
    </row>
    <row r="6733" spans="1:2" x14ac:dyDescent="0.25">
      <c r="A6733" s="57">
        <v>40151546</v>
      </c>
      <c r="B6733" s="58" t="s">
        <v>15207</v>
      </c>
    </row>
    <row r="6734" spans="1:2" x14ac:dyDescent="0.25">
      <c r="A6734" s="57">
        <v>40151547</v>
      </c>
      <c r="B6734" s="58" t="s">
        <v>10729</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18647</v>
      </c>
    </row>
    <row r="6739" spans="1:2" x14ac:dyDescent="0.25">
      <c r="A6739" s="57">
        <v>40151552</v>
      </c>
      <c r="B6739" s="58" t="s">
        <v>12582</v>
      </c>
    </row>
    <row r="6740" spans="1:2" x14ac:dyDescent="0.25">
      <c r="A6740" s="57">
        <v>40151553</v>
      </c>
      <c r="B6740" s="58" t="s">
        <v>11831</v>
      </c>
    </row>
    <row r="6741" spans="1:2" x14ac:dyDescent="0.25">
      <c r="A6741" s="57">
        <v>40151554</v>
      </c>
      <c r="B6741" s="58" t="s">
        <v>15587</v>
      </c>
    </row>
    <row r="6742" spans="1:2" x14ac:dyDescent="0.25">
      <c r="A6742" s="57">
        <v>40151555</v>
      </c>
      <c r="B6742" s="58" t="s">
        <v>15370</v>
      </c>
    </row>
    <row r="6743" spans="1:2" x14ac:dyDescent="0.25">
      <c r="A6743" s="57">
        <v>40151556</v>
      </c>
      <c r="B6743" s="58" t="s">
        <v>10233</v>
      </c>
    </row>
    <row r="6744" spans="1:2" x14ac:dyDescent="0.25">
      <c r="A6744" s="57">
        <v>40151557</v>
      </c>
      <c r="B6744" s="58" t="s">
        <v>10818</v>
      </c>
    </row>
    <row r="6745" spans="1:2" x14ac:dyDescent="0.25">
      <c r="A6745" s="57">
        <v>40151558</v>
      </c>
      <c r="B6745" s="58" t="s">
        <v>9934</v>
      </c>
    </row>
    <row r="6746" spans="1:2" x14ac:dyDescent="0.25">
      <c r="A6746" s="57">
        <v>40151559</v>
      </c>
      <c r="B6746" s="58" t="s">
        <v>4687</v>
      </c>
    </row>
    <row r="6747" spans="1:2" x14ac:dyDescent="0.25">
      <c r="A6747" s="57">
        <v>40151560</v>
      </c>
      <c r="B6747" s="58" t="s">
        <v>15035</v>
      </c>
    </row>
    <row r="6748" spans="1:2" x14ac:dyDescent="0.25">
      <c r="A6748" s="57">
        <v>40151561</v>
      </c>
      <c r="B6748" s="58" t="s">
        <v>13810</v>
      </c>
    </row>
    <row r="6749" spans="1:2" x14ac:dyDescent="0.25">
      <c r="A6749" s="57">
        <v>40151562</v>
      </c>
      <c r="B6749" s="58" t="s">
        <v>6149</v>
      </c>
    </row>
    <row r="6750" spans="1:2" x14ac:dyDescent="0.25">
      <c r="A6750" s="57">
        <v>40151563</v>
      </c>
      <c r="B6750" s="58" t="s">
        <v>14475</v>
      </c>
    </row>
    <row r="6751" spans="1:2" x14ac:dyDescent="0.25">
      <c r="A6751" s="57">
        <v>40151564</v>
      </c>
      <c r="B6751" s="58" t="s">
        <v>4111</v>
      </c>
    </row>
    <row r="6752" spans="1:2" x14ac:dyDescent="0.25">
      <c r="A6752" s="57">
        <v>40151601</v>
      </c>
      <c r="B6752" s="58" t="s">
        <v>11423</v>
      </c>
    </row>
    <row r="6753" spans="1:2" x14ac:dyDescent="0.25">
      <c r="A6753" s="57">
        <v>40151602</v>
      </c>
      <c r="B6753" s="58" t="s">
        <v>8598</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14556</v>
      </c>
    </row>
    <row r="6762" spans="1:2" x14ac:dyDescent="0.25">
      <c r="A6762" s="57">
        <v>40151611</v>
      </c>
      <c r="B6762" s="58" t="s">
        <v>9055</v>
      </c>
    </row>
    <row r="6763" spans="1:2" x14ac:dyDescent="0.25">
      <c r="A6763" s="57">
        <v>40151612</v>
      </c>
      <c r="B6763" s="58" t="s">
        <v>8067</v>
      </c>
    </row>
    <row r="6764" spans="1:2" x14ac:dyDescent="0.25">
      <c r="A6764" s="57">
        <v>40151613</v>
      </c>
      <c r="B6764" s="58" t="s">
        <v>2231</v>
      </c>
    </row>
    <row r="6765" spans="1:2" x14ac:dyDescent="0.25">
      <c r="A6765" s="57">
        <v>40151614</v>
      </c>
      <c r="B6765" s="58" t="s">
        <v>15763</v>
      </c>
    </row>
    <row r="6766" spans="1:2" x14ac:dyDescent="0.25">
      <c r="A6766" s="57">
        <v>40151615</v>
      </c>
      <c r="B6766" s="58" t="s">
        <v>10066</v>
      </c>
    </row>
    <row r="6767" spans="1:2" x14ac:dyDescent="0.25">
      <c r="A6767" s="57">
        <v>40151616</v>
      </c>
      <c r="B6767" s="58" t="s">
        <v>16207</v>
      </c>
    </row>
    <row r="6768" spans="1:2" x14ac:dyDescent="0.25">
      <c r="A6768" s="57">
        <v>40151701</v>
      </c>
      <c r="B6768" s="58" t="s">
        <v>2136</v>
      </c>
    </row>
    <row r="6769" spans="1:2" x14ac:dyDescent="0.25">
      <c r="A6769" s="57">
        <v>40151712</v>
      </c>
      <c r="B6769" s="58" t="s">
        <v>5243</v>
      </c>
    </row>
    <row r="6770" spans="1:2" x14ac:dyDescent="0.25">
      <c r="A6770" s="57">
        <v>40151713</v>
      </c>
      <c r="B6770" s="58" t="s">
        <v>7544</v>
      </c>
    </row>
    <row r="6771" spans="1:2" x14ac:dyDescent="0.25">
      <c r="A6771" s="57">
        <v>40151714</v>
      </c>
      <c r="B6771" s="58" t="s">
        <v>9599</v>
      </c>
    </row>
    <row r="6772" spans="1:2" x14ac:dyDescent="0.25">
      <c r="A6772" s="57">
        <v>40151715</v>
      </c>
      <c r="B6772" s="58" t="s">
        <v>6829</v>
      </c>
    </row>
    <row r="6773" spans="1:2" x14ac:dyDescent="0.25">
      <c r="A6773" s="57">
        <v>40151716</v>
      </c>
      <c r="B6773" s="58" t="s">
        <v>15032</v>
      </c>
    </row>
    <row r="6774" spans="1:2" x14ac:dyDescent="0.25">
      <c r="A6774" s="57">
        <v>40151717</v>
      </c>
      <c r="B6774" s="58" t="s">
        <v>1494</v>
      </c>
    </row>
    <row r="6775" spans="1:2" x14ac:dyDescent="0.25">
      <c r="A6775" s="57">
        <v>40151718</v>
      </c>
      <c r="B6775" s="58" t="s">
        <v>17574</v>
      </c>
    </row>
    <row r="6776" spans="1:2" x14ac:dyDescent="0.25">
      <c r="A6776" s="57">
        <v>40151719</v>
      </c>
      <c r="B6776" s="58" t="s">
        <v>12250</v>
      </c>
    </row>
    <row r="6777" spans="1:2" x14ac:dyDescent="0.25">
      <c r="A6777" s="57">
        <v>40151720</v>
      </c>
      <c r="B6777" s="58" t="s">
        <v>12318</v>
      </c>
    </row>
    <row r="6778" spans="1:2" x14ac:dyDescent="0.25">
      <c r="A6778" s="57">
        <v>40151721</v>
      </c>
      <c r="B6778" s="58" t="s">
        <v>9238</v>
      </c>
    </row>
    <row r="6779" spans="1:2" x14ac:dyDescent="0.25">
      <c r="A6779" s="57">
        <v>40151722</v>
      </c>
      <c r="B6779" s="58" t="s">
        <v>17638</v>
      </c>
    </row>
    <row r="6780" spans="1:2" x14ac:dyDescent="0.25">
      <c r="A6780" s="57">
        <v>40151723</v>
      </c>
      <c r="B6780" s="58" t="s">
        <v>10008</v>
      </c>
    </row>
    <row r="6781" spans="1:2" x14ac:dyDescent="0.25">
      <c r="A6781" s="57">
        <v>40151724</v>
      </c>
      <c r="B6781" s="58" t="s">
        <v>2806</v>
      </c>
    </row>
    <row r="6782" spans="1:2" x14ac:dyDescent="0.25">
      <c r="A6782" s="57">
        <v>40151725</v>
      </c>
      <c r="B6782" s="58" t="s">
        <v>771</v>
      </c>
    </row>
    <row r="6783" spans="1:2" x14ac:dyDescent="0.25">
      <c r="A6783" s="57">
        <v>40151726</v>
      </c>
      <c r="B6783" s="58" t="s">
        <v>12691</v>
      </c>
    </row>
    <row r="6784" spans="1:2" x14ac:dyDescent="0.25">
      <c r="A6784" s="57">
        <v>40151727</v>
      </c>
      <c r="B6784" s="58" t="s">
        <v>1807</v>
      </c>
    </row>
    <row r="6785" spans="1:2" x14ac:dyDescent="0.25">
      <c r="A6785" s="57">
        <v>40151728</v>
      </c>
      <c r="B6785" s="58" t="s">
        <v>14550</v>
      </c>
    </row>
    <row r="6786" spans="1:2" x14ac:dyDescent="0.25">
      <c r="A6786" s="57">
        <v>40161501</v>
      </c>
      <c r="B6786" s="58" t="s">
        <v>13012</v>
      </c>
    </row>
    <row r="6787" spans="1:2" x14ac:dyDescent="0.25">
      <c r="A6787" s="57">
        <v>40161502</v>
      </c>
      <c r="B6787" s="58" t="s">
        <v>12358</v>
      </c>
    </row>
    <row r="6788" spans="1:2" x14ac:dyDescent="0.25">
      <c r="A6788" s="57">
        <v>40161503</v>
      </c>
      <c r="B6788" s="58" t="s">
        <v>14594</v>
      </c>
    </row>
    <row r="6789" spans="1:2" x14ac:dyDescent="0.25">
      <c r="A6789" s="57">
        <v>40161504</v>
      </c>
      <c r="B6789" s="58" t="s">
        <v>4169</v>
      </c>
    </row>
    <row r="6790" spans="1:2" x14ac:dyDescent="0.25">
      <c r="A6790" s="57">
        <v>40161505</v>
      </c>
      <c r="B6790" s="58" t="s">
        <v>16923</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18299</v>
      </c>
    </row>
    <row r="6795" spans="1:2" x14ac:dyDescent="0.25">
      <c r="A6795" s="57">
        <v>40161511</v>
      </c>
      <c r="B6795" s="58" t="s">
        <v>828</v>
      </c>
    </row>
    <row r="6796" spans="1:2" x14ac:dyDescent="0.25">
      <c r="A6796" s="57">
        <v>40161512</v>
      </c>
      <c r="B6796" s="58" t="s">
        <v>16259</v>
      </c>
    </row>
    <row r="6797" spans="1:2" x14ac:dyDescent="0.25">
      <c r="A6797" s="57">
        <v>40161513</v>
      </c>
      <c r="B6797" s="58" t="s">
        <v>6090</v>
      </c>
    </row>
    <row r="6798" spans="1:2" x14ac:dyDescent="0.25">
      <c r="A6798" s="57">
        <v>40161514</v>
      </c>
      <c r="B6798" s="58" t="s">
        <v>4049</v>
      </c>
    </row>
    <row r="6799" spans="1:2" x14ac:dyDescent="0.25">
      <c r="A6799" s="57">
        <v>40161515</v>
      </c>
      <c r="B6799" s="58" t="s">
        <v>13582</v>
      </c>
    </row>
    <row r="6800" spans="1:2" x14ac:dyDescent="0.25">
      <c r="A6800" s="57">
        <v>40161516</v>
      </c>
      <c r="B6800" s="58" t="s">
        <v>16111</v>
      </c>
    </row>
    <row r="6801" spans="1:2" x14ac:dyDescent="0.25">
      <c r="A6801" s="57">
        <v>40161517</v>
      </c>
      <c r="B6801" s="58" t="s">
        <v>16163</v>
      </c>
    </row>
    <row r="6802" spans="1:2" x14ac:dyDescent="0.25">
      <c r="A6802" s="57">
        <v>40161518</v>
      </c>
      <c r="B6802" s="58" t="s">
        <v>199</v>
      </c>
    </row>
    <row r="6803" spans="1:2" x14ac:dyDescent="0.25">
      <c r="A6803" s="57">
        <v>40161519</v>
      </c>
      <c r="B6803" s="58" t="s">
        <v>5292</v>
      </c>
    </row>
    <row r="6804" spans="1:2" x14ac:dyDescent="0.25">
      <c r="A6804" s="57">
        <v>40161520</v>
      </c>
      <c r="B6804" s="58" t="s">
        <v>7417</v>
      </c>
    </row>
    <row r="6805" spans="1:2" x14ac:dyDescent="0.25">
      <c r="A6805" s="57">
        <v>40161521</v>
      </c>
      <c r="B6805" s="58" t="s">
        <v>17831</v>
      </c>
    </row>
    <row r="6806" spans="1:2" x14ac:dyDescent="0.25">
      <c r="A6806" s="57">
        <v>40161522</v>
      </c>
      <c r="B6806" s="58" t="s">
        <v>13532</v>
      </c>
    </row>
    <row r="6807" spans="1:2" x14ac:dyDescent="0.25">
      <c r="A6807" s="57">
        <v>40161524</v>
      </c>
      <c r="B6807" s="58" t="s">
        <v>9844</v>
      </c>
    </row>
    <row r="6808" spans="1:2" x14ac:dyDescent="0.25">
      <c r="A6808" s="57">
        <v>40161525</v>
      </c>
      <c r="B6808" s="58" t="s">
        <v>730</v>
      </c>
    </row>
    <row r="6809" spans="1:2" x14ac:dyDescent="0.25">
      <c r="A6809" s="57">
        <v>40161526</v>
      </c>
      <c r="B6809" s="58" t="s">
        <v>11567</v>
      </c>
    </row>
    <row r="6810" spans="1:2" x14ac:dyDescent="0.25">
      <c r="A6810" s="57">
        <v>40161527</v>
      </c>
      <c r="B6810" s="58" t="s">
        <v>10833</v>
      </c>
    </row>
    <row r="6811" spans="1:2" x14ac:dyDescent="0.25">
      <c r="A6811" s="57">
        <v>40161601</v>
      </c>
      <c r="B6811" s="58" t="s">
        <v>14265</v>
      </c>
    </row>
    <row r="6812" spans="1:2" x14ac:dyDescent="0.25">
      <c r="A6812" s="57">
        <v>40161602</v>
      </c>
      <c r="B6812" s="58" t="s">
        <v>1631</v>
      </c>
    </row>
    <row r="6813" spans="1:2" x14ac:dyDescent="0.25">
      <c r="A6813" s="57">
        <v>40161701</v>
      </c>
      <c r="B6813" s="58" t="s">
        <v>8729</v>
      </c>
    </row>
    <row r="6814" spans="1:2" x14ac:dyDescent="0.25">
      <c r="A6814" s="57">
        <v>40161702</v>
      </c>
      <c r="B6814" s="58" t="s">
        <v>5341</v>
      </c>
    </row>
    <row r="6815" spans="1:2" x14ac:dyDescent="0.25">
      <c r="A6815" s="57">
        <v>40161703</v>
      </c>
      <c r="B6815" s="58" t="s">
        <v>12025</v>
      </c>
    </row>
    <row r="6816" spans="1:2" x14ac:dyDescent="0.25">
      <c r="A6816" s="57">
        <v>40161704</v>
      </c>
      <c r="B6816" s="58" t="s">
        <v>13559</v>
      </c>
    </row>
    <row r="6817" spans="1:2" x14ac:dyDescent="0.25">
      <c r="A6817" s="57">
        <v>40161801</v>
      </c>
      <c r="B6817" s="58" t="s">
        <v>20</v>
      </c>
    </row>
    <row r="6818" spans="1:2" x14ac:dyDescent="0.25">
      <c r="A6818" s="57">
        <v>40161802</v>
      </c>
      <c r="B6818" s="58" t="s">
        <v>10671</v>
      </c>
    </row>
    <row r="6819" spans="1:2" x14ac:dyDescent="0.25">
      <c r="A6819" s="57">
        <v>40161803</v>
      </c>
      <c r="B6819" s="58" t="s">
        <v>12417</v>
      </c>
    </row>
    <row r="6820" spans="1:2" x14ac:dyDescent="0.25">
      <c r="A6820" s="57">
        <v>40161804</v>
      </c>
      <c r="B6820" s="58" t="s">
        <v>5451</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14164</v>
      </c>
    </row>
    <row r="6826" spans="1:2" x14ac:dyDescent="0.25">
      <c r="A6826" s="57">
        <v>41101505</v>
      </c>
      <c r="B6826" s="58" t="s">
        <v>6851</v>
      </c>
    </row>
    <row r="6827" spans="1:2" x14ac:dyDescent="0.25">
      <c r="A6827" s="57">
        <v>41101515</v>
      </c>
      <c r="B6827" s="58" t="s">
        <v>8627</v>
      </c>
    </row>
    <row r="6828" spans="1:2" x14ac:dyDescent="0.25">
      <c r="A6828" s="57">
        <v>41101516</v>
      </c>
      <c r="B6828" s="58" t="s">
        <v>13932</v>
      </c>
    </row>
    <row r="6829" spans="1:2" x14ac:dyDescent="0.25">
      <c r="A6829" s="57">
        <v>41101518</v>
      </c>
      <c r="B6829" s="58" t="s">
        <v>17980</v>
      </c>
    </row>
    <row r="6830" spans="1:2" x14ac:dyDescent="0.25">
      <c r="A6830" s="57">
        <v>41101701</v>
      </c>
      <c r="B6830" s="58" t="s">
        <v>13948</v>
      </c>
    </row>
    <row r="6831" spans="1:2" x14ac:dyDescent="0.25">
      <c r="A6831" s="57">
        <v>41101702</v>
      </c>
      <c r="B6831" s="58" t="s">
        <v>8560</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14575</v>
      </c>
    </row>
    <row r="6836" spans="1:2" x14ac:dyDescent="0.25">
      <c r="A6836" s="57">
        <v>41101801</v>
      </c>
      <c r="B6836" s="58" t="s">
        <v>7382</v>
      </c>
    </row>
    <row r="6837" spans="1:2" x14ac:dyDescent="0.25">
      <c r="A6837" s="57">
        <v>41101802</v>
      </c>
      <c r="B6837" s="58" t="s">
        <v>1872</v>
      </c>
    </row>
    <row r="6838" spans="1:2" x14ac:dyDescent="0.25">
      <c r="A6838" s="57">
        <v>41101803</v>
      </c>
      <c r="B6838" s="58" t="s">
        <v>18077</v>
      </c>
    </row>
    <row r="6839" spans="1:2" x14ac:dyDescent="0.25">
      <c r="A6839" s="57">
        <v>41101804</v>
      </c>
      <c r="B6839" s="58" t="s">
        <v>16369</v>
      </c>
    </row>
    <row r="6840" spans="1:2" x14ac:dyDescent="0.25">
      <c r="A6840" s="57">
        <v>41101805</v>
      </c>
      <c r="B6840" s="58" t="s">
        <v>6693</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14579</v>
      </c>
    </row>
    <row r="6846" spans="1:2" x14ac:dyDescent="0.25">
      <c r="A6846" s="57">
        <v>41101901</v>
      </c>
      <c r="B6846" s="58" t="s">
        <v>8046</v>
      </c>
    </row>
    <row r="6847" spans="1:2" x14ac:dyDescent="0.25">
      <c r="A6847" s="57">
        <v>41101902</v>
      </c>
      <c r="B6847" s="58" t="s">
        <v>13473</v>
      </c>
    </row>
    <row r="6848" spans="1:2" x14ac:dyDescent="0.25">
      <c r="A6848" s="57">
        <v>41101903</v>
      </c>
      <c r="B6848" s="58" t="s">
        <v>9830</v>
      </c>
    </row>
    <row r="6849" spans="1:2" x14ac:dyDescent="0.25">
      <c r="A6849" s="57">
        <v>41102401</v>
      </c>
      <c r="B6849" s="58" t="s">
        <v>16602</v>
      </c>
    </row>
    <row r="6850" spans="1:2" x14ac:dyDescent="0.25">
      <c r="A6850" s="57">
        <v>41102402</v>
      </c>
      <c r="B6850" s="58" t="s">
        <v>18601</v>
      </c>
    </row>
    <row r="6851" spans="1:2" x14ac:dyDescent="0.25">
      <c r="A6851" s="57">
        <v>41102403</v>
      </c>
      <c r="B6851" s="58" t="s">
        <v>14501</v>
      </c>
    </row>
    <row r="6852" spans="1:2" x14ac:dyDescent="0.25">
      <c r="A6852" s="57">
        <v>41102404</v>
      </c>
      <c r="B6852" s="58" t="s">
        <v>9378</v>
      </c>
    </row>
    <row r="6853" spans="1:2" x14ac:dyDescent="0.25">
      <c r="A6853" s="57">
        <v>41102405</v>
      </c>
      <c r="B6853" s="58" t="s">
        <v>13268</v>
      </c>
    </row>
    <row r="6854" spans="1:2" x14ac:dyDescent="0.25">
      <c r="A6854" s="57">
        <v>41102406</v>
      </c>
      <c r="B6854" s="58" t="s">
        <v>5954</v>
      </c>
    </row>
    <row r="6855" spans="1:2" x14ac:dyDescent="0.25">
      <c r="A6855" s="57">
        <v>41102407</v>
      </c>
      <c r="B6855" s="58" t="s">
        <v>16789</v>
      </c>
    </row>
    <row r="6856" spans="1:2" x14ac:dyDescent="0.25">
      <c r="A6856" s="57">
        <v>41102410</v>
      </c>
      <c r="B6856" s="58" t="s">
        <v>17511</v>
      </c>
    </row>
    <row r="6857" spans="1:2" x14ac:dyDescent="0.25">
      <c r="A6857" s="57">
        <v>41102412</v>
      </c>
      <c r="B6857" s="58" t="s">
        <v>14066</v>
      </c>
    </row>
    <row r="6858" spans="1:2" x14ac:dyDescent="0.25">
      <c r="A6858" s="57">
        <v>41102421</v>
      </c>
      <c r="B6858" s="58" t="s">
        <v>17521</v>
      </c>
    </row>
    <row r="6859" spans="1:2" x14ac:dyDescent="0.25">
      <c r="A6859" s="57">
        <v>41102422</v>
      </c>
      <c r="B6859" s="58" t="s">
        <v>7797</v>
      </c>
    </row>
    <row r="6860" spans="1:2" x14ac:dyDescent="0.25">
      <c r="A6860" s="57">
        <v>41102423</v>
      </c>
      <c r="B6860" s="58" t="s">
        <v>1876</v>
      </c>
    </row>
    <row r="6861" spans="1:2" x14ac:dyDescent="0.25">
      <c r="A6861" s="57">
        <v>41102424</v>
      </c>
      <c r="B6861" s="58" t="s">
        <v>14389</v>
      </c>
    </row>
    <row r="6862" spans="1:2" x14ac:dyDescent="0.25">
      <c r="A6862" s="57">
        <v>41102425</v>
      </c>
      <c r="B6862" s="58" t="s">
        <v>15600</v>
      </c>
    </row>
    <row r="6863" spans="1:2" x14ac:dyDescent="0.25">
      <c r="A6863" s="57">
        <v>41102426</v>
      </c>
      <c r="B6863" s="58" t="s">
        <v>13169</v>
      </c>
    </row>
    <row r="6864" spans="1:2" x14ac:dyDescent="0.25">
      <c r="A6864" s="57">
        <v>41102501</v>
      </c>
      <c r="B6864" s="58" t="s">
        <v>11197</v>
      </c>
    </row>
    <row r="6865" spans="1:2" x14ac:dyDescent="0.25">
      <c r="A6865" s="57">
        <v>41102502</v>
      </c>
      <c r="B6865" s="58" t="s">
        <v>17296</v>
      </c>
    </row>
    <row r="6866" spans="1:2" x14ac:dyDescent="0.25">
      <c r="A6866" s="57">
        <v>41102503</v>
      </c>
      <c r="B6866" s="58" t="s">
        <v>16754</v>
      </c>
    </row>
    <row r="6867" spans="1:2" x14ac:dyDescent="0.25">
      <c r="A6867" s="57">
        <v>41102504</v>
      </c>
      <c r="B6867" s="58" t="s">
        <v>14693</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5729</v>
      </c>
    </row>
    <row r="6875" spans="1:2" x14ac:dyDescent="0.25">
      <c r="A6875" s="57">
        <v>41102512</v>
      </c>
      <c r="B6875" s="58" t="s">
        <v>8893</v>
      </c>
    </row>
    <row r="6876" spans="1:2" x14ac:dyDescent="0.25">
      <c r="A6876" s="57">
        <v>41102513</v>
      </c>
      <c r="B6876" s="58" t="s">
        <v>8759</v>
      </c>
    </row>
    <row r="6877" spans="1:2" x14ac:dyDescent="0.25">
      <c r="A6877" s="57">
        <v>41102601</v>
      </c>
      <c r="B6877" s="58" t="s">
        <v>15062</v>
      </c>
    </row>
    <row r="6878" spans="1:2" x14ac:dyDescent="0.25">
      <c r="A6878" s="57">
        <v>41102602</v>
      </c>
      <c r="B6878" s="58" t="s">
        <v>12221</v>
      </c>
    </row>
    <row r="6879" spans="1:2" x14ac:dyDescent="0.25">
      <c r="A6879" s="57">
        <v>41102603</v>
      </c>
      <c r="B6879" s="58" t="s">
        <v>5366</v>
      </c>
    </row>
    <row r="6880" spans="1:2" x14ac:dyDescent="0.25">
      <c r="A6880" s="57">
        <v>41102604</v>
      </c>
      <c r="B6880" s="58" t="s">
        <v>16235</v>
      </c>
    </row>
    <row r="6881" spans="1:2" x14ac:dyDescent="0.25">
      <c r="A6881" s="57">
        <v>41102605</v>
      </c>
      <c r="B6881" s="58" t="s">
        <v>8139</v>
      </c>
    </row>
    <row r="6882" spans="1:2" x14ac:dyDescent="0.25">
      <c r="A6882" s="57">
        <v>41102606</v>
      </c>
      <c r="B6882" s="58" t="s">
        <v>12987</v>
      </c>
    </row>
    <row r="6883" spans="1:2" x14ac:dyDescent="0.25">
      <c r="A6883" s="57">
        <v>41102607</v>
      </c>
      <c r="B6883" s="58" t="s">
        <v>10060</v>
      </c>
    </row>
    <row r="6884" spans="1:2" x14ac:dyDescent="0.25">
      <c r="A6884" s="57">
        <v>41102608</v>
      </c>
      <c r="B6884" s="58" t="s">
        <v>15237</v>
      </c>
    </row>
    <row r="6885" spans="1:2" x14ac:dyDescent="0.25">
      <c r="A6885" s="57">
        <v>41102701</v>
      </c>
      <c r="B6885" s="58" t="s">
        <v>16621</v>
      </c>
    </row>
    <row r="6886" spans="1:2" x14ac:dyDescent="0.25">
      <c r="A6886" s="57">
        <v>41102702</v>
      </c>
      <c r="B6886" s="58" t="s">
        <v>11473</v>
      </c>
    </row>
    <row r="6887" spans="1:2" x14ac:dyDescent="0.25">
      <c r="A6887" s="57">
        <v>41102703</v>
      </c>
      <c r="B6887" s="58" t="s">
        <v>7517</v>
      </c>
    </row>
    <row r="6888" spans="1:2" x14ac:dyDescent="0.25">
      <c r="A6888" s="57">
        <v>41102704</v>
      </c>
      <c r="B6888" s="58" t="s">
        <v>14140</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10015</v>
      </c>
    </row>
    <row r="6898" spans="1:2" x14ac:dyDescent="0.25">
      <c r="A6898" s="57">
        <v>41102911</v>
      </c>
      <c r="B6898" s="58" t="s">
        <v>9612</v>
      </c>
    </row>
    <row r="6899" spans="1:2" x14ac:dyDescent="0.25">
      <c r="A6899" s="57">
        <v>41102912</v>
      </c>
      <c r="B6899" s="58" t="s">
        <v>12804</v>
      </c>
    </row>
    <row r="6900" spans="1:2" x14ac:dyDescent="0.25">
      <c r="A6900" s="57">
        <v>41102913</v>
      </c>
      <c r="B6900" s="58" t="s">
        <v>15149</v>
      </c>
    </row>
    <row r="6901" spans="1:2" x14ac:dyDescent="0.25">
      <c r="A6901" s="57">
        <v>41102914</v>
      </c>
      <c r="B6901" s="58" t="s">
        <v>3225</v>
      </c>
    </row>
    <row r="6902" spans="1:2" x14ac:dyDescent="0.25">
      <c r="A6902" s="57">
        <v>41102915</v>
      </c>
      <c r="B6902" s="58" t="s">
        <v>16838</v>
      </c>
    </row>
    <row r="6903" spans="1:2" x14ac:dyDescent="0.25">
      <c r="A6903" s="57">
        <v>41102916</v>
      </c>
      <c r="B6903" s="58" t="s">
        <v>4887</v>
      </c>
    </row>
    <row r="6904" spans="1:2" x14ac:dyDescent="0.25">
      <c r="A6904" s="57">
        <v>41102917</v>
      </c>
      <c r="B6904" s="58" t="s">
        <v>9465</v>
      </c>
    </row>
    <row r="6905" spans="1:2" x14ac:dyDescent="0.25">
      <c r="A6905" s="57">
        <v>41102918</v>
      </c>
      <c r="B6905" s="58" t="s">
        <v>9163</v>
      </c>
    </row>
    <row r="6906" spans="1:2" x14ac:dyDescent="0.25">
      <c r="A6906" s="57">
        <v>41102919</v>
      </c>
      <c r="B6906" s="58" t="s">
        <v>15548</v>
      </c>
    </row>
    <row r="6907" spans="1:2" x14ac:dyDescent="0.25">
      <c r="A6907" s="57">
        <v>41102920</v>
      </c>
      <c r="B6907" s="58" t="s">
        <v>16232</v>
      </c>
    </row>
    <row r="6908" spans="1:2" x14ac:dyDescent="0.25">
      <c r="A6908" s="57">
        <v>41102921</v>
      </c>
      <c r="B6908" s="58" t="s">
        <v>9745</v>
      </c>
    </row>
    <row r="6909" spans="1:2" x14ac:dyDescent="0.25">
      <c r="A6909" s="57">
        <v>41102922</v>
      </c>
      <c r="B6909" s="58" t="s">
        <v>3295</v>
      </c>
    </row>
    <row r="6910" spans="1:2" x14ac:dyDescent="0.25">
      <c r="A6910" s="57">
        <v>41103001</v>
      </c>
      <c r="B6910" s="58" t="s">
        <v>4485</v>
      </c>
    </row>
    <row r="6911" spans="1:2" x14ac:dyDescent="0.25">
      <c r="A6911" s="57">
        <v>41103003</v>
      </c>
      <c r="B6911" s="58" t="s">
        <v>11335</v>
      </c>
    </row>
    <row r="6912" spans="1:2" x14ac:dyDescent="0.25">
      <c r="A6912" s="57">
        <v>41103004</v>
      </c>
      <c r="B6912" s="58" t="s">
        <v>4719</v>
      </c>
    </row>
    <row r="6913" spans="1:2" x14ac:dyDescent="0.25">
      <c r="A6913" s="57">
        <v>41103005</v>
      </c>
      <c r="B6913" s="58" t="s">
        <v>3374</v>
      </c>
    </row>
    <row r="6914" spans="1:2" x14ac:dyDescent="0.25">
      <c r="A6914" s="57">
        <v>41103006</v>
      </c>
      <c r="B6914" s="58" t="s">
        <v>14898</v>
      </c>
    </row>
    <row r="6915" spans="1:2" x14ac:dyDescent="0.25">
      <c r="A6915" s="57">
        <v>41103007</v>
      </c>
      <c r="B6915" s="58" t="s">
        <v>4223</v>
      </c>
    </row>
    <row r="6916" spans="1:2" x14ac:dyDescent="0.25">
      <c r="A6916" s="57">
        <v>41103008</v>
      </c>
      <c r="B6916" s="58" t="s">
        <v>10160</v>
      </c>
    </row>
    <row r="6917" spans="1:2" x14ac:dyDescent="0.25">
      <c r="A6917" s="57">
        <v>41103010</v>
      </c>
      <c r="B6917" s="58" t="s">
        <v>11902</v>
      </c>
    </row>
    <row r="6918" spans="1:2" x14ac:dyDescent="0.25">
      <c r="A6918" s="57">
        <v>41103011</v>
      </c>
      <c r="B6918" s="58" t="s">
        <v>10272</v>
      </c>
    </row>
    <row r="6919" spans="1:2" x14ac:dyDescent="0.25">
      <c r="A6919" s="57">
        <v>41103012</v>
      </c>
      <c r="B6919" s="58" t="s">
        <v>3541</v>
      </c>
    </row>
    <row r="6920" spans="1:2" x14ac:dyDescent="0.25">
      <c r="A6920" s="57">
        <v>41103013</v>
      </c>
      <c r="B6920" s="58" t="s">
        <v>5250</v>
      </c>
    </row>
    <row r="6921" spans="1:2" x14ac:dyDescent="0.25">
      <c r="A6921" s="57">
        <v>41103014</v>
      </c>
      <c r="B6921" s="58" t="s">
        <v>3435</v>
      </c>
    </row>
    <row r="6922" spans="1:2" x14ac:dyDescent="0.25">
      <c r="A6922" s="57">
        <v>41103015</v>
      </c>
      <c r="B6922" s="58" t="s">
        <v>9159</v>
      </c>
    </row>
    <row r="6923" spans="1:2" x14ac:dyDescent="0.25">
      <c r="A6923" s="57">
        <v>41103017</v>
      </c>
      <c r="B6923" s="58" t="s">
        <v>5205</v>
      </c>
    </row>
    <row r="6924" spans="1:2" x14ac:dyDescent="0.25">
      <c r="A6924" s="57">
        <v>41103019</v>
      </c>
      <c r="B6924" s="58" t="s">
        <v>17080</v>
      </c>
    </row>
    <row r="6925" spans="1:2" x14ac:dyDescent="0.25">
      <c r="A6925" s="57">
        <v>41103020</v>
      </c>
      <c r="B6925" s="58" t="s">
        <v>4192</v>
      </c>
    </row>
    <row r="6926" spans="1:2" x14ac:dyDescent="0.25">
      <c r="A6926" s="57">
        <v>41103021</v>
      </c>
      <c r="B6926" s="58" t="s">
        <v>11064</v>
      </c>
    </row>
    <row r="6927" spans="1:2" x14ac:dyDescent="0.25">
      <c r="A6927" s="57">
        <v>41103022</v>
      </c>
      <c r="B6927" s="58" t="s">
        <v>13954</v>
      </c>
    </row>
    <row r="6928" spans="1:2" x14ac:dyDescent="0.25">
      <c r="A6928" s="57">
        <v>41103023</v>
      </c>
      <c r="B6928" s="58" t="s">
        <v>1037</v>
      </c>
    </row>
    <row r="6929" spans="1:2" x14ac:dyDescent="0.25">
      <c r="A6929" s="57">
        <v>41103024</v>
      </c>
      <c r="B6929" s="58" t="s">
        <v>18758</v>
      </c>
    </row>
    <row r="6930" spans="1:2" x14ac:dyDescent="0.25">
      <c r="A6930" s="57">
        <v>41103025</v>
      </c>
      <c r="B6930" s="58" t="s">
        <v>5791</v>
      </c>
    </row>
    <row r="6931" spans="1:2" x14ac:dyDescent="0.25">
      <c r="A6931" s="57">
        <v>41103201</v>
      </c>
      <c r="B6931" s="58" t="s">
        <v>15705</v>
      </c>
    </row>
    <row r="6932" spans="1:2" x14ac:dyDescent="0.25">
      <c r="A6932" s="57">
        <v>41103202</v>
      </c>
      <c r="B6932" s="58" t="s">
        <v>6022</v>
      </c>
    </row>
    <row r="6933" spans="1:2" x14ac:dyDescent="0.25">
      <c r="A6933" s="57">
        <v>41103203</v>
      </c>
      <c r="B6933" s="58" t="s">
        <v>16840</v>
      </c>
    </row>
    <row r="6934" spans="1:2" x14ac:dyDescent="0.25">
      <c r="A6934" s="57">
        <v>41103205</v>
      </c>
      <c r="B6934" s="58" t="s">
        <v>6193</v>
      </c>
    </row>
    <row r="6935" spans="1:2" x14ac:dyDescent="0.25">
      <c r="A6935" s="57">
        <v>41103206</v>
      </c>
      <c r="B6935" s="58" t="s">
        <v>17148</v>
      </c>
    </row>
    <row r="6936" spans="1:2" x14ac:dyDescent="0.25">
      <c r="A6936" s="57">
        <v>41103207</v>
      </c>
      <c r="B6936" s="58" t="s">
        <v>12520</v>
      </c>
    </row>
    <row r="6937" spans="1:2" x14ac:dyDescent="0.25">
      <c r="A6937" s="57">
        <v>41103208</v>
      </c>
      <c r="B6937" s="58" t="s">
        <v>6252</v>
      </c>
    </row>
    <row r="6938" spans="1:2" x14ac:dyDescent="0.25">
      <c r="A6938" s="57">
        <v>41103209</v>
      </c>
      <c r="B6938" s="58" t="s">
        <v>2574</v>
      </c>
    </row>
    <row r="6939" spans="1:2" x14ac:dyDescent="0.25">
      <c r="A6939" s="57">
        <v>41103210</v>
      </c>
      <c r="B6939" s="58" t="s">
        <v>6331</v>
      </c>
    </row>
    <row r="6940" spans="1:2" x14ac:dyDescent="0.25">
      <c r="A6940" s="57">
        <v>41103301</v>
      </c>
      <c r="B6940" s="58" t="s">
        <v>1566</v>
      </c>
    </row>
    <row r="6941" spans="1:2" x14ac:dyDescent="0.25">
      <c r="A6941" s="57">
        <v>41103302</v>
      </c>
      <c r="B6941" s="58" t="s">
        <v>4300</v>
      </c>
    </row>
    <row r="6942" spans="1:2" x14ac:dyDescent="0.25">
      <c r="A6942" s="57">
        <v>41103303</v>
      </c>
      <c r="B6942" s="58" t="s">
        <v>10311</v>
      </c>
    </row>
    <row r="6943" spans="1:2" x14ac:dyDescent="0.25">
      <c r="A6943" s="57">
        <v>41103305</v>
      </c>
      <c r="B6943" s="58" t="s">
        <v>3985</v>
      </c>
    </row>
    <row r="6944" spans="1:2" x14ac:dyDescent="0.25">
      <c r="A6944" s="57">
        <v>41103306</v>
      </c>
      <c r="B6944" s="58" t="s">
        <v>14149</v>
      </c>
    </row>
    <row r="6945" spans="1:2" x14ac:dyDescent="0.25">
      <c r="A6945" s="57">
        <v>41103307</v>
      </c>
      <c r="B6945" s="58" t="s">
        <v>11916</v>
      </c>
    </row>
    <row r="6946" spans="1:2" x14ac:dyDescent="0.25">
      <c r="A6946" s="57">
        <v>41103308</v>
      </c>
      <c r="B6946" s="58" t="s">
        <v>12028</v>
      </c>
    </row>
    <row r="6947" spans="1:2" x14ac:dyDescent="0.25">
      <c r="A6947" s="57">
        <v>41103309</v>
      </c>
      <c r="B6947" s="58" t="s">
        <v>15773</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11800</v>
      </c>
    </row>
    <row r="6952" spans="1:2" x14ac:dyDescent="0.25">
      <c r="A6952" s="57">
        <v>41103314</v>
      </c>
      <c r="B6952" s="58" t="s">
        <v>901</v>
      </c>
    </row>
    <row r="6953" spans="1:2" x14ac:dyDescent="0.25">
      <c r="A6953" s="57">
        <v>41103315</v>
      </c>
      <c r="B6953" s="58" t="s">
        <v>8526</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14822</v>
      </c>
    </row>
    <row r="6958" spans="1:2" x14ac:dyDescent="0.25">
      <c r="A6958" s="57">
        <v>41103403</v>
      </c>
      <c r="B6958" s="58" t="s">
        <v>8646</v>
      </c>
    </row>
    <row r="6959" spans="1:2" x14ac:dyDescent="0.25">
      <c r="A6959" s="57">
        <v>41103406</v>
      </c>
      <c r="B6959" s="58" t="s">
        <v>16452</v>
      </c>
    </row>
    <row r="6960" spans="1:2" x14ac:dyDescent="0.25">
      <c r="A6960" s="57">
        <v>41103407</v>
      </c>
      <c r="B6960" s="58" t="s">
        <v>3370</v>
      </c>
    </row>
    <row r="6961" spans="1:2" x14ac:dyDescent="0.25">
      <c r="A6961" s="57">
        <v>41103408</v>
      </c>
      <c r="B6961" s="58" t="s">
        <v>2245</v>
      </c>
    </row>
    <row r="6962" spans="1:2" x14ac:dyDescent="0.25">
      <c r="A6962" s="57">
        <v>41103409</v>
      </c>
      <c r="B6962" s="58" t="s">
        <v>5426</v>
      </c>
    </row>
    <row r="6963" spans="1:2" x14ac:dyDescent="0.25">
      <c r="A6963" s="57">
        <v>41103410</v>
      </c>
      <c r="B6963" s="58" t="s">
        <v>5300</v>
      </c>
    </row>
    <row r="6964" spans="1:2" x14ac:dyDescent="0.25">
      <c r="A6964" s="57">
        <v>41103411</v>
      </c>
      <c r="B6964" s="58" t="s">
        <v>16740</v>
      </c>
    </row>
    <row r="6965" spans="1:2" x14ac:dyDescent="0.25">
      <c r="A6965" s="57">
        <v>41103412</v>
      </c>
      <c r="B6965" s="58" t="s">
        <v>18641</v>
      </c>
    </row>
    <row r="6966" spans="1:2" x14ac:dyDescent="0.25">
      <c r="A6966" s="57">
        <v>41103413</v>
      </c>
      <c r="B6966" s="58" t="s">
        <v>8791</v>
      </c>
    </row>
    <row r="6967" spans="1:2" x14ac:dyDescent="0.25">
      <c r="A6967" s="57">
        <v>41103414</v>
      </c>
      <c r="B6967" s="58" t="s">
        <v>1472</v>
      </c>
    </row>
    <row r="6968" spans="1:2" x14ac:dyDescent="0.25">
      <c r="A6968" s="57">
        <v>41103415</v>
      </c>
      <c r="B6968" s="58" t="s">
        <v>14751</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16907</v>
      </c>
    </row>
    <row r="6974" spans="1:2" x14ac:dyDescent="0.25">
      <c r="A6974" s="57">
        <v>41103508</v>
      </c>
      <c r="B6974" s="58" t="s">
        <v>7274</v>
      </c>
    </row>
    <row r="6975" spans="1:2" x14ac:dyDescent="0.25">
      <c r="A6975" s="57">
        <v>41103509</v>
      </c>
      <c r="B6975" s="58" t="s">
        <v>6328</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11257</v>
      </c>
    </row>
    <row r="6982" spans="1:2" x14ac:dyDescent="0.25">
      <c r="A6982" s="57">
        <v>41103703</v>
      </c>
      <c r="B6982" s="58" t="s">
        <v>4990</v>
      </c>
    </row>
    <row r="6983" spans="1:2" x14ac:dyDescent="0.25">
      <c r="A6983" s="57">
        <v>41103704</v>
      </c>
      <c r="B6983" s="58" t="s">
        <v>15593</v>
      </c>
    </row>
    <row r="6984" spans="1:2" x14ac:dyDescent="0.25">
      <c r="A6984" s="57">
        <v>41103705</v>
      </c>
      <c r="B6984" s="58" t="s">
        <v>16389</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12493</v>
      </c>
    </row>
    <row r="6991" spans="1:2" x14ac:dyDescent="0.25">
      <c r="A6991" s="57">
        <v>41103712</v>
      </c>
      <c r="B6991" s="58" t="s">
        <v>8053</v>
      </c>
    </row>
    <row r="6992" spans="1:2" x14ac:dyDescent="0.25">
      <c r="A6992" s="57">
        <v>41103713</v>
      </c>
      <c r="B6992" s="58" t="s">
        <v>14273</v>
      </c>
    </row>
    <row r="6993" spans="1:2" x14ac:dyDescent="0.25">
      <c r="A6993" s="57">
        <v>41103714</v>
      </c>
      <c r="B6993" s="58" t="s">
        <v>11327</v>
      </c>
    </row>
    <row r="6994" spans="1:2" x14ac:dyDescent="0.25">
      <c r="A6994" s="57">
        <v>41103715</v>
      </c>
      <c r="B6994" s="58" t="s">
        <v>10402</v>
      </c>
    </row>
    <row r="6995" spans="1:2" x14ac:dyDescent="0.25">
      <c r="A6995" s="57">
        <v>41103801</v>
      </c>
      <c r="B6995" s="58" t="s">
        <v>7424</v>
      </c>
    </row>
    <row r="6996" spans="1:2" x14ac:dyDescent="0.25">
      <c r="A6996" s="57">
        <v>41103802</v>
      </c>
      <c r="B6996" s="58" t="s">
        <v>3710</v>
      </c>
    </row>
    <row r="6997" spans="1:2" x14ac:dyDescent="0.25">
      <c r="A6997" s="57">
        <v>41103803</v>
      </c>
      <c r="B6997" s="58" t="s">
        <v>8866</v>
      </c>
    </row>
    <row r="6998" spans="1:2" x14ac:dyDescent="0.25">
      <c r="A6998" s="57">
        <v>41103804</v>
      </c>
      <c r="B6998" s="58" t="s">
        <v>16534</v>
      </c>
    </row>
    <row r="6999" spans="1:2" x14ac:dyDescent="0.25">
      <c r="A6999" s="57">
        <v>41103805</v>
      </c>
      <c r="B6999" s="58" t="s">
        <v>3605</v>
      </c>
    </row>
    <row r="7000" spans="1:2" x14ac:dyDescent="0.25">
      <c r="A7000" s="57">
        <v>41103806</v>
      </c>
      <c r="B7000" s="58" t="s">
        <v>7731</v>
      </c>
    </row>
    <row r="7001" spans="1:2" x14ac:dyDescent="0.25">
      <c r="A7001" s="57">
        <v>41103807</v>
      </c>
      <c r="B7001" s="58" t="s">
        <v>3063</v>
      </c>
    </row>
    <row r="7002" spans="1:2" x14ac:dyDescent="0.25">
      <c r="A7002" s="57">
        <v>41103808</v>
      </c>
      <c r="B7002" s="58" t="s">
        <v>12793</v>
      </c>
    </row>
    <row r="7003" spans="1:2" x14ac:dyDescent="0.25">
      <c r="A7003" s="57">
        <v>41103809</v>
      </c>
      <c r="B7003" s="58" t="s">
        <v>16123</v>
      </c>
    </row>
    <row r="7004" spans="1:2" x14ac:dyDescent="0.25">
      <c r="A7004" s="57">
        <v>41103810</v>
      </c>
      <c r="B7004" s="58" t="s">
        <v>11251</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18654</v>
      </c>
    </row>
    <row r="7009" spans="1:2" x14ac:dyDescent="0.25">
      <c r="A7009" s="57">
        <v>41103815</v>
      </c>
      <c r="B7009" s="58" t="s">
        <v>18778</v>
      </c>
    </row>
    <row r="7010" spans="1:2" x14ac:dyDescent="0.25">
      <c r="A7010" s="57">
        <v>41103816</v>
      </c>
      <c r="B7010" s="58" t="s">
        <v>18268</v>
      </c>
    </row>
    <row r="7011" spans="1:2" x14ac:dyDescent="0.25">
      <c r="A7011" s="57">
        <v>41103901</v>
      </c>
      <c r="B7011" s="58" t="s">
        <v>12222</v>
      </c>
    </row>
    <row r="7012" spans="1:2" x14ac:dyDescent="0.25">
      <c r="A7012" s="57">
        <v>41103902</v>
      </c>
      <c r="B7012" s="58" t="s">
        <v>7068</v>
      </c>
    </row>
    <row r="7013" spans="1:2" x14ac:dyDescent="0.25">
      <c r="A7013" s="57">
        <v>41103903</v>
      </c>
      <c r="B7013" s="58" t="s">
        <v>3446</v>
      </c>
    </row>
    <row r="7014" spans="1:2" x14ac:dyDescent="0.25">
      <c r="A7014" s="57">
        <v>41103904</v>
      </c>
      <c r="B7014" s="58" t="s">
        <v>16045</v>
      </c>
    </row>
    <row r="7015" spans="1:2" x14ac:dyDescent="0.25">
      <c r="A7015" s="57">
        <v>41103905</v>
      </c>
      <c r="B7015" s="58" t="s">
        <v>6459</v>
      </c>
    </row>
    <row r="7016" spans="1:2" x14ac:dyDescent="0.25">
      <c r="A7016" s="57">
        <v>41103906</v>
      </c>
      <c r="B7016" s="58" t="s">
        <v>10962</v>
      </c>
    </row>
    <row r="7017" spans="1:2" x14ac:dyDescent="0.25">
      <c r="A7017" s="57">
        <v>41103907</v>
      </c>
      <c r="B7017" s="58" t="s">
        <v>6399</v>
      </c>
    </row>
    <row r="7018" spans="1:2" x14ac:dyDescent="0.25">
      <c r="A7018" s="57">
        <v>41103908</v>
      </c>
      <c r="B7018" s="58" t="s">
        <v>10310</v>
      </c>
    </row>
    <row r="7019" spans="1:2" x14ac:dyDescent="0.25">
      <c r="A7019" s="57">
        <v>41103909</v>
      </c>
      <c r="B7019" s="58" t="s">
        <v>8071</v>
      </c>
    </row>
    <row r="7020" spans="1:2" x14ac:dyDescent="0.25">
      <c r="A7020" s="57">
        <v>41103910</v>
      </c>
      <c r="B7020" s="58" t="s">
        <v>8492</v>
      </c>
    </row>
    <row r="7021" spans="1:2" x14ac:dyDescent="0.25">
      <c r="A7021" s="57">
        <v>41103911</v>
      </c>
      <c r="B7021" s="58" t="s">
        <v>4268</v>
      </c>
    </row>
    <row r="7022" spans="1:2" x14ac:dyDescent="0.25">
      <c r="A7022" s="57">
        <v>41103912</v>
      </c>
      <c r="B7022" s="58" t="s">
        <v>18593</v>
      </c>
    </row>
    <row r="7023" spans="1:2" x14ac:dyDescent="0.25">
      <c r="A7023" s="57">
        <v>41103913</v>
      </c>
      <c r="B7023" s="58" t="s">
        <v>7302</v>
      </c>
    </row>
    <row r="7024" spans="1:2" x14ac:dyDescent="0.25">
      <c r="A7024" s="57">
        <v>41104001</v>
      </c>
      <c r="B7024" s="58" t="s">
        <v>10646</v>
      </c>
    </row>
    <row r="7025" spans="1:2" x14ac:dyDescent="0.25">
      <c r="A7025" s="57">
        <v>41104002</v>
      </c>
      <c r="B7025" s="58" t="s">
        <v>15274</v>
      </c>
    </row>
    <row r="7026" spans="1:2" x14ac:dyDescent="0.25">
      <c r="A7026" s="57">
        <v>41104003</v>
      </c>
      <c r="B7026" s="58" t="s">
        <v>6386</v>
      </c>
    </row>
    <row r="7027" spans="1:2" x14ac:dyDescent="0.25">
      <c r="A7027" s="57">
        <v>41104004</v>
      </c>
      <c r="B7027" s="58" t="s">
        <v>11483</v>
      </c>
    </row>
    <row r="7028" spans="1:2" x14ac:dyDescent="0.25">
      <c r="A7028" s="57">
        <v>41104005</v>
      </c>
      <c r="B7028" s="58" t="s">
        <v>4496</v>
      </c>
    </row>
    <row r="7029" spans="1:2" x14ac:dyDescent="0.25">
      <c r="A7029" s="57">
        <v>41104006</v>
      </c>
      <c r="B7029" s="58" t="s">
        <v>8740</v>
      </c>
    </row>
    <row r="7030" spans="1:2" x14ac:dyDescent="0.25">
      <c r="A7030" s="57">
        <v>41104007</v>
      </c>
      <c r="B7030" s="58" t="s">
        <v>13840</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15827</v>
      </c>
    </row>
    <row r="7038" spans="1:2" x14ac:dyDescent="0.25">
      <c r="A7038" s="57">
        <v>41104015</v>
      </c>
      <c r="B7038" s="58" t="s">
        <v>13573</v>
      </c>
    </row>
    <row r="7039" spans="1:2" x14ac:dyDescent="0.25">
      <c r="A7039" s="57">
        <v>41104016</v>
      </c>
      <c r="B7039" s="58" t="s">
        <v>9446</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14677</v>
      </c>
    </row>
    <row r="7047" spans="1:2" x14ac:dyDescent="0.25">
      <c r="A7047" s="57">
        <v>41104104</v>
      </c>
      <c r="B7047" s="58" t="s">
        <v>16460</v>
      </c>
    </row>
    <row r="7048" spans="1:2" x14ac:dyDescent="0.25">
      <c r="A7048" s="57">
        <v>41104105</v>
      </c>
      <c r="B7048" s="58" t="s">
        <v>4635</v>
      </c>
    </row>
    <row r="7049" spans="1:2" x14ac:dyDescent="0.25">
      <c r="A7049" s="57">
        <v>41104106</v>
      </c>
      <c r="B7049" s="58" t="s">
        <v>15901</v>
      </c>
    </row>
    <row r="7050" spans="1:2" x14ac:dyDescent="0.25">
      <c r="A7050" s="57">
        <v>41104107</v>
      </c>
      <c r="B7050" s="58" t="s">
        <v>11047</v>
      </c>
    </row>
    <row r="7051" spans="1:2" x14ac:dyDescent="0.25">
      <c r="A7051" s="57">
        <v>41104108</v>
      </c>
      <c r="B7051" s="58" t="s">
        <v>9412</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4817</v>
      </c>
    </row>
    <row r="7056" spans="1:2" x14ac:dyDescent="0.25">
      <c r="A7056" s="57">
        <v>41104114</v>
      </c>
      <c r="B7056" s="58" t="s">
        <v>10273</v>
      </c>
    </row>
    <row r="7057" spans="1:2" x14ac:dyDescent="0.25">
      <c r="A7057" s="57">
        <v>41104115</v>
      </c>
      <c r="B7057" s="58" t="s">
        <v>16228</v>
      </c>
    </row>
    <row r="7058" spans="1:2" x14ac:dyDescent="0.25">
      <c r="A7058" s="57">
        <v>41104116</v>
      </c>
      <c r="B7058" s="58" t="s">
        <v>14105</v>
      </c>
    </row>
    <row r="7059" spans="1:2" x14ac:dyDescent="0.25">
      <c r="A7059" s="57">
        <v>41104117</v>
      </c>
      <c r="B7059" s="58" t="s">
        <v>13656</v>
      </c>
    </row>
    <row r="7060" spans="1:2" x14ac:dyDescent="0.25">
      <c r="A7060" s="57">
        <v>41104118</v>
      </c>
      <c r="B7060" s="58" t="s">
        <v>1116</v>
      </c>
    </row>
    <row r="7061" spans="1:2" x14ac:dyDescent="0.25">
      <c r="A7061" s="57">
        <v>41104119</v>
      </c>
      <c r="B7061" s="58" t="s">
        <v>2304</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17769</v>
      </c>
    </row>
    <row r="7067" spans="1:2" x14ac:dyDescent="0.25">
      <c r="A7067" s="57">
        <v>41104201</v>
      </c>
      <c r="B7067" s="58" t="s">
        <v>17488</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18346</v>
      </c>
    </row>
    <row r="7075" spans="1:2" x14ac:dyDescent="0.25">
      <c r="A7075" s="57">
        <v>41104209</v>
      </c>
      <c r="B7075" s="58" t="s">
        <v>8634</v>
      </c>
    </row>
    <row r="7076" spans="1:2" x14ac:dyDescent="0.25">
      <c r="A7076" s="57">
        <v>41104210</v>
      </c>
      <c r="B7076" s="58" t="s">
        <v>6726</v>
      </c>
    </row>
    <row r="7077" spans="1:2" x14ac:dyDescent="0.25">
      <c r="A7077" s="57">
        <v>41104211</v>
      </c>
      <c r="B7077" s="58" t="s">
        <v>4133</v>
      </c>
    </row>
    <row r="7078" spans="1:2" x14ac:dyDescent="0.25">
      <c r="A7078" s="57">
        <v>41104212</v>
      </c>
      <c r="B7078" s="58" t="s">
        <v>11666</v>
      </c>
    </row>
    <row r="7079" spans="1:2" x14ac:dyDescent="0.25">
      <c r="A7079" s="57">
        <v>41104301</v>
      </c>
      <c r="B7079" s="58" t="s">
        <v>259</v>
      </c>
    </row>
    <row r="7080" spans="1:2" x14ac:dyDescent="0.25">
      <c r="A7080" s="57">
        <v>41104302</v>
      </c>
      <c r="B7080" s="58" t="s">
        <v>16197</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10096</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11920</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12924</v>
      </c>
    </row>
    <row r="7094" spans="1:2" x14ac:dyDescent="0.25">
      <c r="A7094" s="57">
        <v>41104408</v>
      </c>
      <c r="B7094" s="58" t="s">
        <v>17398</v>
      </c>
    </row>
    <row r="7095" spans="1:2" x14ac:dyDescent="0.25">
      <c r="A7095" s="57">
        <v>41104409</v>
      </c>
      <c r="B7095" s="58" t="s">
        <v>17536</v>
      </c>
    </row>
    <row r="7096" spans="1:2" x14ac:dyDescent="0.25">
      <c r="A7096" s="57">
        <v>41104410</v>
      </c>
      <c r="B7096" s="58" t="s">
        <v>15980</v>
      </c>
    </row>
    <row r="7097" spans="1:2" x14ac:dyDescent="0.25">
      <c r="A7097" s="57">
        <v>41104411</v>
      </c>
      <c r="B7097" s="58" t="s">
        <v>18631</v>
      </c>
    </row>
    <row r="7098" spans="1:2" x14ac:dyDescent="0.25">
      <c r="A7098" s="57">
        <v>41104412</v>
      </c>
      <c r="B7098" s="58" t="s">
        <v>7656</v>
      </c>
    </row>
    <row r="7099" spans="1:2" x14ac:dyDescent="0.25">
      <c r="A7099" s="57">
        <v>41104413</v>
      </c>
      <c r="B7099" s="58" t="s">
        <v>4253</v>
      </c>
    </row>
    <row r="7100" spans="1:2" x14ac:dyDescent="0.25">
      <c r="A7100" s="57">
        <v>41104414</v>
      </c>
      <c r="B7100" s="58" t="s">
        <v>5367</v>
      </c>
    </row>
    <row r="7101" spans="1:2" x14ac:dyDescent="0.25">
      <c r="A7101" s="57">
        <v>41104415</v>
      </c>
      <c r="B7101" s="58" t="s">
        <v>14196</v>
      </c>
    </row>
    <row r="7102" spans="1:2" x14ac:dyDescent="0.25">
      <c r="A7102" s="57">
        <v>41104416</v>
      </c>
      <c r="B7102" s="58" t="s">
        <v>4125</v>
      </c>
    </row>
    <row r="7103" spans="1:2" x14ac:dyDescent="0.25">
      <c r="A7103" s="57">
        <v>41104417</v>
      </c>
      <c r="B7103" s="58" t="s">
        <v>8954</v>
      </c>
    </row>
    <row r="7104" spans="1:2" x14ac:dyDescent="0.25">
      <c r="A7104" s="57">
        <v>41104418</v>
      </c>
      <c r="B7104" s="58" t="s">
        <v>6683</v>
      </c>
    </row>
    <row r="7105" spans="1:2" x14ac:dyDescent="0.25">
      <c r="A7105" s="57">
        <v>41104419</v>
      </c>
      <c r="B7105" s="58" t="s">
        <v>16426</v>
      </c>
    </row>
    <row r="7106" spans="1:2" x14ac:dyDescent="0.25">
      <c r="A7106" s="57">
        <v>41104420</v>
      </c>
      <c r="B7106" s="58" t="s">
        <v>13201</v>
      </c>
    </row>
    <row r="7107" spans="1:2" x14ac:dyDescent="0.25">
      <c r="A7107" s="57">
        <v>41104421</v>
      </c>
      <c r="B7107" s="58" t="s">
        <v>10878</v>
      </c>
    </row>
    <row r="7108" spans="1:2" x14ac:dyDescent="0.25">
      <c r="A7108" s="57">
        <v>41104422</v>
      </c>
      <c r="B7108" s="58" t="s">
        <v>15335</v>
      </c>
    </row>
    <row r="7109" spans="1:2" x14ac:dyDescent="0.25">
      <c r="A7109" s="57">
        <v>41104423</v>
      </c>
      <c r="B7109" s="58" t="s">
        <v>12047</v>
      </c>
    </row>
    <row r="7110" spans="1:2" x14ac:dyDescent="0.25">
      <c r="A7110" s="57">
        <v>41104424</v>
      </c>
      <c r="B7110" s="58" t="s">
        <v>8209</v>
      </c>
    </row>
    <row r="7111" spans="1:2" x14ac:dyDescent="0.25">
      <c r="A7111" s="57">
        <v>41104501</v>
      </c>
      <c r="B7111" s="58" t="s">
        <v>17799</v>
      </c>
    </row>
    <row r="7112" spans="1:2" x14ac:dyDescent="0.25">
      <c r="A7112" s="57">
        <v>41104502</v>
      </c>
      <c r="B7112" s="58" t="s">
        <v>31</v>
      </c>
    </row>
    <row r="7113" spans="1:2" x14ac:dyDescent="0.25">
      <c r="A7113" s="57">
        <v>41104503</v>
      </c>
      <c r="B7113" s="58" t="s">
        <v>8409</v>
      </c>
    </row>
    <row r="7114" spans="1:2" x14ac:dyDescent="0.25">
      <c r="A7114" s="57">
        <v>41104504</v>
      </c>
      <c r="B7114" s="58" t="s">
        <v>11475</v>
      </c>
    </row>
    <row r="7115" spans="1:2" x14ac:dyDescent="0.25">
      <c r="A7115" s="57">
        <v>41104505</v>
      </c>
      <c r="B7115" s="58" t="s">
        <v>11193</v>
      </c>
    </row>
    <row r="7116" spans="1:2" x14ac:dyDescent="0.25">
      <c r="A7116" s="57">
        <v>41104506</v>
      </c>
      <c r="B7116" s="58" t="s">
        <v>5662</v>
      </c>
    </row>
    <row r="7117" spans="1:2" x14ac:dyDescent="0.25">
      <c r="A7117" s="57">
        <v>41104507</v>
      </c>
      <c r="B7117" s="58" t="s">
        <v>9127</v>
      </c>
    </row>
    <row r="7118" spans="1:2" x14ac:dyDescent="0.25">
      <c r="A7118" s="57">
        <v>41104508</v>
      </c>
      <c r="B7118" s="58" t="s">
        <v>10973</v>
      </c>
    </row>
    <row r="7119" spans="1:2" x14ac:dyDescent="0.25">
      <c r="A7119" s="57">
        <v>41104509</v>
      </c>
      <c r="B7119" s="58" t="s">
        <v>9022</v>
      </c>
    </row>
    <row r="7120" spans="1:2" x14ac:dyDescent="0.25">
      <c r="A7120" s="57">
        <v>41104510</v>
      </c>
      <c r="B7120" s="58" t="s">
        <v>1748</v>
      </c>
    </row>
    <row r="7121" spans="1:2" x14ac:dyDescent="0.25">
      <c r="A7121" s="57">
        <v>41104511</v>
      </c>
      <c r="B7121" s="58" t="s">
        <v>10955</v>
      </c>
    </row>
    <row r="7122" spans="1:2" x14ac:dyDescent="0.25">
      <c r="A7122" s="57">
        <v>41104512</v>
      </c>
      <c r="B7122" s="58" t="s">
        <v>15534</v>
      </c>
    </row>
    <row r="7123" spans="1:2" x14ac:dyDescent="0.25">
      <c r="A7123" s="57">
        <v>41104601</v>
      </c>
      <c r="B7123" s="58" t="s">
        <v>11459</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10016</v>
      </c>
    </row>
    <row r="7128" spans="1:2" x14ac:dyDescent="0.25">
      <c r="A7128" s="57">
        <v>41104606</v>
      </c>
      <c r="B7128" s="58" t="s">
        <v>5145</v>
      </c>
    </row>
    <row r="7129" spans="1:2" x14ac:dyDescent="0.25">
      <c r="A7129" s="57">
        <v>41104607</v>
      </c>
      <c r="B7129" s="58" t="s">
        <v>6307</v>
      </c>
    </row>
    <row r="7130" spans="1:2" x14ac:dyDescent="0.25">
      <c r="A7130" s="57">
        <v>41104608</v>
      </c>
      <c r="B7130" s="58" t="s">
        <v>11708</v>
      </c>
    </row>
    <row r="7131" spans="1:2" x14ac:dyDescent="0.25">
      <c r="A7131" s="57">
        <v>41104609</v>
      </c>
      <c r="B7131" s="58" t="s">
        <v>16434</v>
      </c>
    </row>
    <row r="7132" spans="1:2" x14ac:dyDescent="0.25">
      <c r="A7132" s="57">
        <v>41104610</v>
      </c>
      <c r="B7132" s="58" t="s">
        <v>17043</v>
      </c>
    </row>
    <row r="7133" spans="1:2" x14ac:dyDescent="0.25">
      <c r="A7133" s="57">
        <v>41104611</v>
      </c>
      <c r="B7133" s="58" t="s">
        <v>3018</v>
      </c>
    </row>
    <row r="7134" spans="1:2" x14ac:dyDescent="0.25">
      <c r="A7134" s="57">
        <v>41104612</v>
      </c>
      <c r="B7134" s="58" t="s">
        <v>9946</v>
      </c>
    </row>
    <row r="7135" spans="1:2" x14ac:dyDescent="0.25">
      <c r="A7135" s="57">
        <v>41104701</v>
      </c>
      <c r="B7135" s="58" t="s">
        <v>13203</v>
      </c>
    </row>
    <row r="7136" spans="1:2" x14ac:dyDescent="0.25">
      <c r="A7136" s="57">
        <v>41104702</v>
      </c>
      <c r="B7136" s="58" t="s">
        <v>10079</v>
      </c>
    </row>
    <row r="7137" spans="1:2" x14ac:dyDescent="0.25">
      <c r="A7137" s="57">
        <v>41104703</v>
      </c>
      <c r="B7137" s="58" t="s">
        <v>13867</v>
      </c>
    </row>
    <row r="7138" spans="1:2" x14ac:dyDescent="0.25">
      <c r="A7138" s="57">
        <v>41104704</v>
      </c>
      <c r="B7138" s="58" t="s">
        <v>8108</v>
      </c>
    </row>
    <row r="7139" spans="1:2" x14ac:dyDescent="0.25">
      <c r="A7139" s="57">
        <v>41104801</v>
      </c>
      <c r="B7139" s="58" t="s">
        <v>6114</v>
      </c>
    </row>
    <row r="7140" spans="1:2" x14ac:dyDescent="0.25">
      <c r="A7140" s="57">
        <v>41104802</v>
      </c>
      <c r="B7140" s="58" t="s">
        <v>465</v>
      </c>
    </row>
    <row r="7141" spans="1:2" x14ac:dyDescent="0.25">
      <c r="A7141" s="57">
        <v>41104803</v>
      </c>
      <c r="B7141" s="58" t="s">
        <v>12000</v>
      </c>
    </row>
    <row r="7142" spans="1:2" x14ac:dyDescent="0.25">
      <c r="A7142" s="57">
        <v>41104804</v>
      </c>
      <c r="B7142" s="58" t="s">
        <v>8496</v>
      </c>
    </row>
    <row r="7143" spans="1:2" x14ac:dyDescent="0.25">
      <c r="A7143" s="57">
        <v>41104805</v>
      </c>
      <c r="B7143" s="58" t="s">
        <v>14895</v>
      </c>
    </row>
    <row r="7144" spans="1:2" x14ac:dyDescent="0.25">
      <c r="A7144" s="57">
        <v>41104806</v>
      </c>
      <c r="B7144" s="58" t="s">
        <v>9395</v>
      </c>
    </row>
    <row r="7145" spans="1:2" x14ac:dyDescent="0.25">
      <c r="A7145" s="57">
        <v>41104807</v>
      </c>
      <c r="B7145" s="58" t="s">
        <v>272</v>
      </c>
    </row>
    <row r="7146" spans="1:2" x14ac:dyDescent="0.25">
      <c r="A7146" s="57">
        <v>41104808</v>
      </c>
      <c r="B7146" s="58" t="s">
        <v>11387</v>
      </c>
    </row>
    <row r="7147" spans="1:2" x14ac:dyDescent="0.25">
      <c r="A7147" s="57">
        <v>41104809</v>
      </c>
      <c r="B7147" s="58" t="s">
        <v>6424</v>
      </c>
    </row>
    <row r="7148" spans="1:2" x14ac:dyDescent="0.25">
      <c r="A7148" s="57">
        <v>41104810</v>
      </c>
      <c r="B7148" s="58" t="s">
        <v>12532</v>
      </c>
    </row>
    <row r="7149" spans="1:2" x14ac:dyDescent="0.25">
      <c r="A7149" s="57">
        <v>41104811</v>
      </c>
      <c r="B7149" s="58" t="s">
        <v>5025</v>
      </c>
    </row>
    <row r="7150" spans="1:2" x14ac:dyDescent="0.25">
      <c r="A7150" s="57">
        <v>41104812</v>
      </c>
      <c r="B7150" s="58" t="s">
        <v>7157</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6572</v>
      </c>
    </row>
    <row r="7155" spans="1:2" x14ac:dyDescent="0.25">
      <c r="A7155" s="57">
        <v>41104817</v>
      </c>
      <c r="B7155" s="58" t="s">
        <v>10091</v>
      </c>
    </row>
    <row r="7156" spans="1:2" x14ac:dyDescent="0.25">
      <c r="A7156" s="57">
        <v>41104901</v>
      </c>
      <c r="B7156" s="58" t="s">
        <v>10189</v>
      </c>
    </row>
    <row r="7157" spans="1:2" x14ac:dyDescent="0.25">
      <c r="A7157" s="57">
        <v>41104902</v>
      </c>
      <c r="B7157" s="58" t="s">
        <v>17633</v>
      </c>
    </row>
    <row r="7158" spans="1:2" x14ac:dyDescent="0.25">
      <c r="A7158" s="57">
        <v>41104903</v>
      </c>
      <c r="B7158" s="58" t="s">
        <v>2294</v>
      </c>
    </row>
    <row r="7159" spans="1:2" x14ac:dyDescent="0.25">
      <c r="A7159" s="57">
        <v>41104904</v>
      </c>
      <c r="B7159" s="58" t="s">
        <v>10860</v>
      </c>
    </row>
    <row r="7160" spans="1:2" x14ac:dyDescent="0.25">
      <c r="A7160" s="57">
        <v>41104905</v>
      </c>
      <c r="B7160" s="58" t="s">
        <v>9254</v>
      </c>
    </row>
    <row r="7161" spans="1:2" x14ac:dyDescent="0.25">
      <c r="A7161" s="57">
        <v>41104906</v>
      </c>
      <c r="B7161" s="58" t="s">
        <v>6586</v>
      </c>
    </row>
    <row r="7162" spans="1:2" x14ac:dyDescent="0.25">
      <c r="A7162" s="57">
        <v>41104907</v>
      </c>
      <c r="B7162" s="58" t="s">
        <v>4636</v>
      </c>
    </row>
    <row r="7163" spans="1:2" x14ac:dyDescent="0.25">
      <c r="A7163" s="57">
        <v>41104908</v>
      </c>
      <c r="B7163" s="58" t="s">
        <v>3042</v>
      </c>
    </row>
    <row r="7164" spans="1:2" x14ac:dyDescent="0.25">
      <c r="A7164" s="57">
        <v>41104909</v>
      </c>
      <c r="B7164" s="58" t="s">
        <v>7193</v>
      </c>
    </row>
    <row r="7165" spans="1:2" x14ac:dyDescent="0.25">
      <c r="A7165" s="57">
        <v>41104910</v>
      </c>
      <c r="B7165" s="58" t="s">
        <v>16205</v>
      </c>
    </row>
    <row r="7166" spans="1:2" x14ac:dyDescent="0.25">
      <c r="A7166" s="57">
        <v>41104911</v>
      </c>
      <c r="B7166" s="58" t="s">
        <v>17050</v>
      </c>
    </row>
    <row r="7167" spans="1:2" x14ac:dyDescent="0.25">
      <c r="A7167" s="57">
        <v>41104912</v>
      </c>
      <c r="B7167" s="58" t="s">
        <v>17585</v>
      </c>
    </row>
    <row r="7168" spans="1:2" x14ac:dyDescent="0.25">
      <c r="A7168" s="57">
        <v>41104913</v>
      </c>
      <c r="B7168" s="58" t="s">
        <v>1831</v>
      </c>
    </row>
    <row r="7169" spans="1:2" x14ac:dyDescent="0.25">
      <c r="A7169" s="57">
        <v>41104914</v>
      </c>
      <c r="B7169" s="58" t="s">
        <v>16698</v>
      </c>
    </row>
    <row r="7170" spans="1:2" x14ac:dyDescent="0.25">
      <c r="A7170" s="57">
        <v>41104915</v>
      </c>
      <c r="B7170" s="58" t="s">
        <v>10728</v>
      </c>
    </row>
    <row r="7171" spans="1:2" x14ac:dyDescent="0.25">
      <c r="A7171" s="57">
        <v>41104916</v>
      </c>
      <c r="B7171" s="58" t="s">
        <v>7282</v>
      </c>
    </row>
    <row r="7172" spans="1:2" x14ac:dyDescent="0.25">
      <c r="A7172" s="57">
        <v>41104917</v>
      </c>
      <c r="B7172" s="58" t="s">
        <v>10262</v>
      </c>
    </row>
    <row r="7173" spans="1:2" x14ac:dyDescent="0.25">
      <c r="A7173" s="57">
        <v>41104918</v>
      </c>
      <c r="B7173" s="58" t="s">
        <v>2966</v>
      </c>
    </row>
    <row r="7174" spans="1:2" x14ac:dyDescent="0.25">
      <c r="A7174" s="57">
        <v>41104919</v>
      </c>
      <c r="B7174" s="58" t="s">
        <v>16018</v>
      </c>
    </row>
    <row r="7175" spans="1:2" x14ac:dyDescent="0.25">
      <c r="A7175" s="57">
        <v>41104920</v>
      </c>
      <c r="B7175" s="58" t="s">
        <v>6655</v>
      </c>
    </row>
    <row r="7176" spans="1:2" x14ac:dyDescent="0.25">
      <c r="A7176" s="57">
        <v>41104921</v>
      </c>
      <c r="B7176" s="58" t="s">
        <v>8802</v>
      </c>
    </row>
    <row r="7177" spans="1:2" x14ac:dyDescent="0.25">
      <c r="A7177" s="57">
        <v>41104922</v>
      </c>
      <c r="B7177" s="58" t="s">
        <v>16509</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13753</v>
      </c>
    </row>
    <row r="7182" spans="1:2" x14ac:dyDescent="0.25">
      <c r="A7182" s="57">
        <v>41104927</v>
      </c>
      <c r="B7182" s="58" t="s">
        <v>15500</v>
      </c>
    </row>
    <row r="7183" spans="1:2" x14ac:dyDescent="0.25">
      <c r="A7183" s="57">
        <v>41104928</v>
      </c>
      <c r="B7183" s="58" t="s">
        <v>18070</v>
      </c>
    </row>
    <row r="7184" spans="1:2" x14ac:dyDescent="0.25">
      <c r="A7184" s="57">
        <v>41104929</v>
      </c>
      <c r="B7184" s="58" t="s">
        <v>15653</v>
      </c>
    </row>
    <row r="7185" spans="1:2" x14ac:dyDescent="0.25">
      <c r="A7185" s="57">
        <v>41105001</v>
      </c>
      <c r="B7185" s="58" t="s">
        <v>2035</v>
      </c>
    </row>
    <row r="7186" spans="1:2" x14ac:dyDescent="0.25">
      <c r="A7186" s="57">
        <v>41105002</v>
      </c>
      <c r="B7186" s="58" t="s">
        <v>7217</v>
      </c>
    </row>
    <row r="7187" spans="1:2" x14ac:dyDescent="0.25">
      <c r="A7187" s="57">
        <v>41105003</v>
      </c>
      <c r="B7187" s="58" t="s">
        <v>15245</v>
      </c>
    </row>
    <row r="7188" spans="1:2" x14ac:dyDescent="0.25">
      <c r="A7188" s="57">
        <v>41105101</v>
      </c>
      <c r="B7188" s="58" t="s">
        <v>11542</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15409</v>
      </c>
    </row>
    <row r="7193" spans="1:2" x14ac:dyDescent="0.25">
      <c r="A7193" s="57">
        <v>41105106</v>
      </c>
      <c r="B7193" s="58" t="s">
        <v>12142</v>
      </c>
    </row>
    <row r="7194" spans="1:2" x14ac:dyDescent="0.25">
      <c r="A7194" s="57">
        <v>41105107</v>
      </c>
      <c r="B7194" s="58" t="s">
        <v>15055</v>
      </c>
    </row>
    <row r="7195" spans="1:2" x14ac:dyDescent="0.25">
      <c r="A7195" s="57">
        <v>41105108</v>
      </c>
      <c r="B7195" s="58" t="s">
        <v>1284</v>
      </c>
    </row>
    <row r="7196" spans="1:2" x14ac:dyDescent="0.25">
      <c r="A7196" s="57">
        <v>41105109</v>
      </c>
      <c r="B7196" s="58" t="s">
        <v>3083</v>
      </c>
    </row>
    <row r="7197" spans="1:2" x14ac:dyDescent="0.25">
      <c r="A7197" s="57">
        <v>41105201</v>
      </c>
      <c r="B7197" s="58" t="s">
        <v>18688</v>
      </c>
    </row>
    <row r="7198" spans="1:2" x14ac:dyDescent="0.25">
      <c r="A7198" s="57">
        <v>41105202</v>
      </c>
      <c r="B7198" s="58" t="s">
        <v>9949</v>
      </c>
    </row>
    <row r="7199" spans="1:2" x14ac:dyDescent="0.25">
      <c r="A7199" s="57">
        <v>41105203</v>
      </c>
      <c r="B7199" s="58" t="s">
        <v>3117</v>
      </c>
    </row>
    <row r="7200" spans="1:2" x14ac:dyDescent="0.25">
      <c r="A7200" s="57">
        <v>41105204</v>
      </c>
      <c r="B7200" s="58" t="s">
        <v>17518</v>
      </c>
    </row>
    <row r="7201" spans="1:2" x14ac:dyDescent="0.25">
      <c r="A7201" s="57">
        <v>41105205</v>
      </c>
      <c r="B7201" s="58" t="s">
        <v>4922</v>
      </c>
    </row>
    <row r="7202" spans="1:2" x14ac:dyDescent="0.25">
      <c r="A7202" s="57">
        <v>41105301</v>
      </c>
      <c r="B7202" s="58" t="s">
        <v>11144</v>
      </c>
    </row>
    <row r="7203" spans="1:2" x14ac:dyDescent="0.25">
      <c r="A7203" s="57">
        <v>41105302</v>
      </c>
      <c r="B7203" s="58" t="s">
        <v>16150</v>
      </c>
    </row>
    <row r="7204" spans="1:2" x14ac:dyDescent="0.25">
      <c r="A7204" s="57">
        <v>41105303</v>
      </c>
      <c r="B7204" s="58" t="s">
        <v>17989</v>
      </c>
    </row>
    <row r="7205" spans="1:2" x14ac:dyDescent="0.25">
      <c r="A7205" s="57">
        <v>41105304</v>
      </c>
      <c r="B7205" s="58" t="s">
        <v>446</v>
      </c>
    </row>
    <row r="7206" spans="1:2" x14ac:dyDescent="0.25">
      <c r="A7206" s="57">
        <v>41105305</v>
      </c>
      <c r="B7206" s="58" t="s">
        <v>16219</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14812</v>
      </c>
    </row>
    <row r="7211" spans="1:2" x14ac:dyDescent="0.25">
      <c r="A7211" s="57">
        <v>41105311</v>
      </c>
      <c r="B7211" s="58" t="s">
        <v>12944</v>
      </c>
    </row>
    <row r="7212" spans="1:2" x14ac:dyDescent="0.25">
      <c r="A7212" s="57">
        <v>41105312</v>
      </c>
      <c r="B7212" s="58" t="s">
        <v>5159</v>
      </c>
    </row>
    <row r="7213" spans="1:2" x14ac:dyDescent="0.25">
      <c r="A7213" s="57">
        <v>41105313</v>
      </c>
      <c r="B7213" s="58" t="s">
        <v>3221</v>
      </c>
    </row>
    <row r="7214" spans="1:2" x14ac:dyDescent="0.25">
      <c r="A7214" s="57">
        <v>41105314</v>
      </c>
      <c r="B7214" s="58" t="s">
        <v>13914</v>
      </c>
    </row>
    <row r="7215" spans="1:2" x14ac:dyDescent="0.25">
      <c r="A7215" s="57">
        <v>41105315</v>
      </c>
      <c r="B7215" s="58" t="s">
        <v>8070</v>
      </c>
    </row>
    <row r="7216" spans="1:2" x14ac:dyDescent="0.25">
      <c r="A7216" s="57">
        <v>41105316</v>
      </c>
      <c r="B7216" s="58" t="s">
        <v>15921</v>
      </c>
    </row>
    <row r="7217" spans="1:2" x14ac:dyDescent="0.25">
      <c r="A7217" s="57">
        <v>41105317</v>
      </c>
      <c r="B7217" s="58" t="s">
        <v>5274</v>
      </c>
    </row>
    <row r="7218" spans="1:2" x14ac:dyDescent="0.25">
      <c r="A7218" s="57">
        <v>41105318</v>
      </c>
      <c r="B7218" s="58" t="s">
        <v>16420</v>
      </c>
    </row>
    <row r="7219" spans="1:2" x14ac:dyDescent="0.25">
      <c r="A7219" s="57">
        <v>41105319</v>
      </c>
      <c r="B7219" s="58" t="s">
        <v>16457</v>
      </c>
    </row>
    <row r="7220" spans="1:2" x14ac:dyDescent="0.25">
      <c r="A7220" s="57">
        <v>41105320</v>
      </c>
      <c r="B7220" s="58" t="s">
        <v>7993</v>
      </c>
    </row>
    <row r="7221" spans="1:2" x14ac:dyDescent="0.25">
      <c r="A7221" s="57">
        <v>41105321</v>
      </c>
      <c r="B7221" s="58" t="s">
        <v>2378</v>
      </c>
    </row>
    <row r="7222" spans="1:2" x14ac:dyDescent="0.25">
      <c r="A7222" s="57">
        <v>41105322</v>
      </c>
      <c r="B7222" s="58" t="s">
        <v>213</v>
      </c>
    </row>
    <row r="7223" spans="1:2" x14ac:dyDescent="0.25">
      <c r="A7223" s="57">
        <v>41105323</v>
      </c>
      <c r="B7223" s="58" t="s">
        <v>16264</v>
      </c>
    </row>
    <row r="7224" spans="1:2" x14ac:dyDescent="0.25">
      <c r="A7224" s="57">
        <v>41105324</v>
      </c>
      <c r="B7224" s="58" t="s">
        <v>3502</v>
      </c>
    </row>
    <row r="7225" spans="1:2" x14ac:dyDescent="0.25">
      <c r="A7225" s="57">
        <v>41105325</v>
      </c>
      <c r="B7225" s="58" t="s">
        <v>289</v>
      </c>
    </row>
    <row r="7226" spans="1:2" x14ac:dyDescent="0.25">
      <c r="A7226" s="57">
        <v>41105326</v>
      </c>
      <c r="B7226" s="58" t="s">
        <v>11171</v>
      </c>
    </row>
    <row r="7227" spans="1:2" x14ac:dyDescent="0.25">
      <c r="A7227" s="57">
        <v>41105327</v>
      </c>
      <c r="B7227" s="58" t="s">
        <v>4415</v>
      </c>
    </row>
    <row r="7228" spans="1:2" x14ac:dyDescent="0.25">
      <c r="A7228" s="57">
        <v>41105328</v>
      </c>
      <c r="B7228" s="58" t="s">
        <v>12181</v>
      </c>
    </row>
    <row r="7229" spans="1:2" x14ac:dyDescent="0.25">
      <c r="A7229" s="57">
        <v>41105329</v>
      </c>
      <c r="B7229" s="58" t="s">
        <v>2330</v>
      </c>
    </row>
    <row r="7230" spans="1:2" x14ac:dyDescent="0.25">
      <c r="A7230" s="57">
        <v>41105330</v>
      </c>
      <c r="B7230" s="58" t="s">
        <v>8911</v>
      </c>
    </row>
    <row r="7231" spans="1:2" x14ac:dyDescent="0.25">
      <c r="A7231" s="57">
        <v>41105331</v>
      </c>
      <c r="B7231" s="58" t="s">
        <v>2270</v>
      </c>
    </row>
    <row r="7232" spans="1:2" x14ac:dyDescent="0.25">
      <c r="A7232" s="57">
        <v>41105332</v>
      </c>
      <c r="B7232" s="58" t="s">
        <v>11631</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12083</v>
      </c>
    </row>
    <row r="7237" spans="1:2" x14ac:dyDescent="0.25">
      <c r="A7237" s="57">
        <v>41105337</v>
      </c>
      <c r="B7237" s="58" t="s">
        <v>6587</v>
      </c>
    </row>
    <row r="7238" spans="1:2" x14ac:dyDescent="0.25">
      <c r="A7238" s="57">
        <v>41105338</v>
      </c>
      <c r="B7238" s="58" t="s">
        <v>18155</v>
      </c>
    </row>
    <row r="7239" spans="1:2" x14ac:dyDescent="0.25">
      <c r="A7239" s="57">
        <v>41105339</v>
      </c>
      <c r="B7239" s="58" t="s">
        <v>1552</v>
      </c>
    </row>
    <row r="7240" spans="1:2" x14ac:dyDescent="0.25">
      <c r="A7240" s="57">
        <v>41105501</v>
      </c>
      <c r="B7240" s="58" t="s">
        <v>15275</v>
      </c>
    </row>
    <row r="7241" spans="1:2" x14ac:dyDescent="0.25">
      <c r="A7241" s="57">
        <v>41105502</v>
      </c>
      <c r="B7241" s="58" t="s">
        <v>5540</v>
      </c>
    </row>
    <row r="7242" spans="1:2" x14ac:dyDescent="0.25">
      <c r="A7242" s="57">
        <v>41105503</v>
      </c>
      <c r="B7242" s="58" t="s">
        <v>10027</v>
      </c>
    </row>
    <row r="7243" spans="1:2" x14ac:dyDescent="0.25">
      <c r="A7243" s="57">
        <v>41105504</v>
      </c>
      <c r="B7243" s="58" t="s">
        <v>8778</v>
      </c>
    </row>
    <row r="7244" spans="1:2" x14ac:dyDescent="0.25">
      <c r="A7244" s="57">
        <v>41105505</v>
      </c>
      <c r="B7244" s="58" t="s">
        <v>16096</v>
      </c>
    </row>
    <row r="7245" spans="1:2" x14ac:dyDescent="0.25">
      <c r="A7245" s="57">
        <v>41105506</v>
      </c>
      <c r="B7245" s="58" t="s">
        <v>11624</v>
      </c>
    </row>
    <row r="7246" spans="1:2" x14ac:dyDescent="0.25">
      <c r="A7246" s="57">
        <v>41105507</v>
      </c>
      <c r="B7246" s="58" t="s">
        <v>1860</v>
      </c>
    </row>
    <row r="7247" spans="1:2" x14ac:dyDescent="0.25">
      <c r="A7247" s="57">
        <v>41105508</v>
      </c>
      <c r="B7247" s="58" t="s">
        <v>10308</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11406</v>
      </c>
    </row>
    <row r="7253" spans="1:2" x14ac:dyDescent="0.25">
      <c r="A7253" s="57">
        <v>41105514</v>
      </c>
      <c r="B7253" s="58" t="s">
        <v>5799</v>
      </c>
    </row>
    <row r="7254" spans="1:2" x14ac:dyDescent="0.25">
      <c r="A7254" s="57">
        <v>41105515</v>
      </c>
      <c r="B7254" s="58" t="s">
        <v>7957</v>
      </c>
    </row>
    <row r="7255" spans="1:2" x14ac:dyDescent="0.25">
      <c r="A7255" s="57">
        <v>41105516</v>
      </c>
      <c r="B7255" s="58" t="s">
        <v>9667</v>
      </c>
    </row>
    <row r="7256" spans="1:2" x14ac:dyDescent="0.25">
      <c r="A7256" s="57">
        <v>41105517</v>
      </c>
      <c r="B7256" s="58" t="s">
        <v>2731</v>
      </c>
    </row>
    <row r="7257" spans="1:2" x14ac:dyDescent="0.25">
      <c r="A7257" s="57">
        <v>41105518</v>
      </c>
      <c r="B7257" s="58" t="s">
        <v>6671</v>
      </c>
    </row>
    <row r="7258" spans="1:2" x14ac:dyDescent="0.25">
      <c r="A7258" s="57">
        <v>41105519</v>
      </c>
      <c r="B7258" s="58" t="s">
        <v>1112</v>
      </c>
    </row>
    <row r="7259" spans="1:2" x14ac:dyDescent="0.25">
      <c r="A7259" s="57">
        <v>41105520</v>
      </c>
      <c r="B7259" s="58" t="s">
        <v>4834</v>
      </c>
    </row>
    <row r="7260" spans="1:2" x14ac:dyDescent="0.25">
      <c r="A7260" s="57">
        <v>41105601</v>
      </c>
      <c r="B7260" s="58" t="s">
        <v>16826</v>
      </c>
    </row>
    <row r="7261" spans="1:2" x14ac:dyDescent="0.25">
      <c r="A7261" s="57">
        <v>41105701</v>
      </c>
      <c r="B7261" s="58" t="s">
        <v>17482</v>
      </c>
    </row>
    <row r="7262" spans="1:2" x14ac:dyDescent="0.25">
      <c r="A7262" s="57">
        <v>41105801</v>
      </c>
      <c r="B7262" s="58" t="s">
        <v>5473</v>
      </c>
    </row>
    <row r="7263" spans="1:2" x14ac:dyDescent="0.25">
      <c r="A7263" s="57">
        <v>41105802</v>
      </c>
      <c r="B7263" s="58" t="s">
        <v>4364</v>
      </c>
    </row>
    <row r="7264" spans="1:2" x14ac:dyDescent="0.25">
      <c r="A7264" s="57">
        <v>41105803</v>
      </c>
      <c r="B7264" s="58" t="s">
        <v>11890</v>
      </c>
    </row>
    <row r="7265" spans="1:2" x14ac:dyDescent="0.25">
      <c r="A7265" s="57">
        <v>41105804</v>
      </c>
      <c r="B7265" s="58" t="s">
        <v>8477</v>
      </c>
    </row>
    <row r="7266" spans="1:2" x14ac:dyDescent="0.25">
      <c r="A7266" s="57">
        <v>41105901</v>
      </c>
      <c r="B7266" s="58" t="s">
        <v>438</v>
      </c>
    </row>
    <row r="7267" spans="1:2" x14ac:dyDescent="0.25">
      <c r="A7267" s="57">
        <v>41105902</v>
      </c>
      <c r="B7267" s="58" t="s">
        <v>12579</v>
      </c>
    </row>
    <row r="7268" spans="1:2" x14ac:dyDescent="0.25">
      <c r="A7268" s="57">
        <v>41105903</v>
      </c>
      <c r="B7268" s="58" t="s">
        <v>8005</v>
      </c>
    </row>
    <row r="7269" spans="1:2" x14ac:dyDescent="0.25">
      <c r="A7269" s="57">
        <v>41105904</v>
      </c>
      <c r="B7269" s="58" t="s">
        <v>3634</v>
      </c>
    </row>
    <row r="7270" spans="1:2" x14ac:dyDescent="0.25">
      <c r="A7270" s="57">
        <v>41105905</v>
      </c>
      <c r="B7270" s="58" t="s">
        <v>14841</v>
      </c>
    </row>
    <row r="7271" spans="1:2" x14ac:dyDescent="0.25">
      <c r="A7271" s="57">
        <v>41105906</v>
      </c>
      <c r="B7271" s="58" t="s">
        <v>9455</v>
      </c>
    </row>
    <row r="7272" spans="1:2" x14ac:dyDescent="0.25">
      <c r="A7272" s="57">
        <v>41105907</v>
      </c>
      <c r="B7272" s="58" t="s">
        <v>15360</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15890</v>
      </c>
    </row>
    <row r="7277" spans="1:2" x14ac:dyDescent="0.25">
      <c r="A7277" s="57">
        <v>41106004</v>
      </c>
      <c r="B7277" s="58" t="s">
        <v>12738</v>
      </c>
    </row>
    <row r="7278" spans="1:2" x14ac:dyDescent="0.25">
      <c r="A7278" s="57">
        <v>41106005</v>
      </c>
      <c r="B7278" s="58" t="s">
        <v>8682</v>
      </c>
    </row>
    <row r="7279" spans="1:2" x14ac:dyDescent="0.25">
      <c r="A7279" s="57">
        <v>41106006</v>
      </c>
      <c r="B7279" s="58" t="s">
        <v>3950</v>
      </c>
    </row>
    <row r="7280" spans="1:2" x14ac:dyDescent="0.25">
      <c r="A7280" s="57">
        <v>41106101</v>
      </c>
      <c r="B7280" s="58" t="s">
        <v>15530</v>
      </c>
    </row>
    <row r="7281" spans="1:2" x14ac:dyDescent="0.25">
      <c r="A7281" s="57">
        <v>41106102</v>
      </c>
      <c r="B7281" s="58" t="s">
        <v>9308</v>
      </c>
    </row>
    <row r="7282" spans="1:2" x14ac:dyDescent="0.25">
      <c r="A7282" s="57">
        <v>41106103</v>
      </c>
      <c r="B7282" s="58" t="s">
        <v>14301</v>
      </c>
    </row>
    <row r="7283" spans="1:2" x14ac:dyDescent="0.25">
      <c r="A7283" s="57">
        <v>41106104</v>
      </c>
      <c r="B7283" s="58" t="s">
        <v>16521</v>
      </c>
    </row>
    <row r="7284" spans="1:2" x14ac:dyDescent="0.25">
      <c r="A7284" s="57">
        <v>41106201</v>
      </c>
      <c r="B7284" s="58" t="s">
        <v>8896</v>
      </c>
    </row>
    <row r="7285" spans="1:2" x14ac:dyDescent="0.25">
      <c r="A7285" s="57">
        <v>41106202</v>
      </c>
      <c r="B7285" s="58" t="s">
        <v>11856</v>
      </c>
    </row>
    <row r="7286" spans="1:2" x14ac:dyDescent="0.25">
      <c r="A7286" s="57">
        <v>41106203</v>
      </c>
      <c r="B7286" s="58" t="s">
        <v>6807</v>
      </c>
    </row>
    <row r="7287" spans="1:2" x14ac:dyDescent="0.25">
      <c r="A7287" s="57">
        <v>41106204</v>
      </c>
      <c r="B7287" s="58" t="s">
        <v>11298</v>
      </c>
    </row>
    <row r="7288" spans="1:2" x14ac:dyDescent="0.25">
      <c r="A7288" s="57">
        <v>41106205</v>
      </c>
      <c r="B7288" s="58" t="s">
        <v>10255</v>
      </c>
    </row>
    <row r="7289" spans="1:2" x14ac:dyDescent="0.25">
      <c r="A7289" s="57">
        <v>41106206</v>
      </c>
      <c r="B7289" s="58" t="s">
        <v>15223</v>
      </c>
    </row>
    <row r="7290" spans="1:2" x14ac:dyDescent="0.25">
      <c r="A7290" s="57">
        <v>41106207</v>
      </c>
      <c r="B7290" s="58" t="s">
        <v>689</v>
      </c>
    </row>
    <row r="7291" spans="1:2" x14ac:dyDescent="0.25">
      <c r="A7291" s="57">
        <v>41106208</v>
      </c>
      <c r="B7291" s="58" t="s">
        <v>16651</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4800</v>
      </c>
    </row>
    <row r="7296" spans="1:2" x14ac:dyDescent="0.25">
      <c r="A7296" s="57">
        <v>41106213</v>
      </c>
      <c r="B7296" s="58" t="s">
        <v>16411</v>
      </c>
    </row>
    <row r="7297" spans="1:2" x14ac:dyDescent="0.25">
      <c r="A7297" s="57">
        <v>41106214</v>
      </c>
      <c r="B7297" s="58" t="s">
        <v>4006</v>
      </c>
    </row>
    <row r="7298" spans="1:2" x14ac:dyDescent="0.25">
      <c r="A7298" s="57">
        <v>41106215</v>
      </c>
      <c r="B7298" s="58" t="s">
        <v>4955</v>
      </c>
    </row>
    <row r="7299" spans="1:2" x14ac:dyDescent="0.25">
      <c r="A7299" s="57">
        <v>41106216</v>
      </c>
      <c r="B7299" s="58" t="s">
        <v>2849</v>
      </c>
    </row>
    <row r="7300" spans="1:2" x14ac:dyDescent="0.25">
      <c r="A7300" s="57">
        <v>41106217</v>
      </c>
      <c r="B7300" s="58" t="s">
        <v>11545</v>
      </c>
    </row>
    <row r="7301" spans="1:2" x14ac:dyDescent="0.25">
      <c r="A7301" s="57">
        <v>41106218</v>
      </c>
      <c r="B7301" s="58" t="s">
        <v>2928</v>
      </c>
    </row>
    <row r="7302" spans="1:2" x14ac:dyDescent="0.25">
      <c r="A7302" s="57">
        <v>41106219</v>
      </c>
      <c r="B7302" s="58" t="s">
        <v>14998</v>
      </c>
    </row>
    <row r="7303" spans="1:2" x14ac:dyDescent="0.25">
      <c r="A7303" s="57">
        <v>41106220</v>
      </c>
      <c r="B7303" s="58" t="s">
        <v>16277</v>
      </c>
    </row>
    <row r="7304" spans="1:2" x14ac:dyDescent="0.25">
      <c r="A7304" s="57">
        <v>41106221</v>
      </c>
      <c r="B7304" s="58" t="s">
        <v>12955</v>
      </c>
    </row>
    <row r="7305" spans="1:2" x14ac:dyDescent="0.25">
      <c r="A7305" s="57">
        <v>41106222</v>
      </c>
      <c r="B7305" s="58" t="s">
        <v>4000</v>
      </c>
    </row>
    <row r="7306" spans="1:2" x14ac:dyDescent="0.25">
      <c r="A7306" s="57">
        <v>41106223</v>
      </c>
      <c r="B7306" s="58" t="s">
        <v>7245</v>
      </c>
    </row>
    <row r="7307" spans="1:2" x14ac:dyDescent="0.25">
      <c r="A7307" s="57">
        <v>41106301</v>
      </c>
      <c r="B7307" s="58" t="s">
        <v>12178</v>
      </c>
    </row>
    <row r="7308" spans="1:2" x14ac:dyDescent="0.25">
      <c r="A7308" s="57">
        <v>41106302</v>
      </c>
      <c r="B7308" s="58" t="s">
        <v>15242</v>
      </c>
    </row>
    <row r="7309" spans="1:2" x14ac:dyDescent="0.25">
      <c r="A7309" s="57">
        <v>41106303</v>
      </c>
      <c r="B7309" s="58" t="s">
        <v>6475</v>
      </c>
    </row>
    <row r="7310" spans="1:2" x14ac:dyDescent="0.25">
      <c r="A7310" s="57">
        <v>41106304</v>
      </c>
      <c r="B7310" s="58" t="s">
        <v>9293</v>
      </c>
    </row>
    <row r="7311" spans="1:2" x14ac:dyDescent="0.25">
      <c r="A7311" s="57">
        <v>41106305</v>
      </c>
      <c r="B7311" s="58" t="s">
        <v>7745</v>
      </c>
    </row>
    <row r="7312" spans="1:2" x14ac:dyDescent="0.25">
      <c r="A7312" s="57">
        <v>41106306</v>
      </c>
      <c r="B7312" s="58" t="s">
        <v>18471</v>
      </c>
    </row>
    <row r="7313" spans="1:2" x14ac:dyDescent="0.25">
      <c r="A7313" s="57">
        <v>41106307</v>
      </c>
      <c r="B7313" s="58" t="s">
        <v>12908</v>
      </c>
    </row>
    <row r="7314" spans="1:2" x14ac:dyDescent="0.25">
      <c r="A7314" s="57">
        <v>41106308</v>
      </c>
      <c r="B7314" s="58" t="s">
        <v>10970</v>
      </c>
    </row>
    <row r="7315" spans="1:2" x14ac:dyDescent="0.25">
      <c r="A7315" s="57">
        <v>41106309</v>
      </c>
      <c r="B7315" s="58" t="s">
        <v>2278</v>
      </c>
    </row>
    <row r="7316" spans="1:2" x14ac:dyDescent="0.25">
      <c r="A7316" s="57">
        <v>41106310</v>
      </c>
      <c r="B7316" s="58" t="s">
        <v>2594</v>
      </c>
    </row>
    <row r="7317" spans="1:2" x14ac:dyDescent="0.25">
      <c r="A7317" s="57">
        <v>41106311</v>
      </c>
      <c r="B7317" s="58" t="s">
        <v>14072</v>
      </c>
    </row>
    <row r="7318" spans="1:2" x14ac:dyDescent="0.25">
      <c r="A7318" s="57">
        <v>41106312</v>
      </c>
      <c r="B7318" s="58" t="s">
        <v>4069</v>
      </c>
    </row>
    <row r="7319" spans="1:2" x14ac:dyDescent="0.25">
      <c r="A7319" s="57">
        <v>41106313</v>
      </c>
      <c r="B7319" s="58" t="s">
        <v>12906</v>
      </c>
    </row>
    <row r="7320" spans="1:2" x14ac:dyDescent="0.25">
      <c r="A7320" s="57">
        <v>41106314</v>
      </c>
      <c r="B7320" s="58" t="s">
        <v>16649</v>
      </c>
    </row>
    <row r="7321" spans="1:2" x14ac:dyDescent="0.25">
      <c r="A7321" s="57">
        <v>41106401</v>
      </c>
      <c r="B7321" s="58" t="s">
        <v>2943</v>
      </c>
    </row>
    <row r="7322" spans="1:2" x14ac:dyDescent="0.25">
      <c r="A7322" s="57">
        <v>41106402</v>
      </c>
      <c r="B7322" s="58" t="s">
        <v>5658</v>
      </c>
    </row>
    <row r="7323" spans="1:2" x14ac:dyDescent="0.25">
      <c r="A7323" s="57">
        <v>41106403</v>
      </c>
      <c r="B7323" s="58" t="s">
        <v>1980</v>
      </c>
    </row>
    <row r="7324" spans="1:2" x14ac:dyDescent="0.25">
      <c r="A7324" s="57">
        <v>41106501</v>
      </c>
      <c r="B7324" s="58" t="s">
        <v>9504</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14889</v>
      </c>
    </row>
    <row r="7329" spans="1:2" x14ac:dyDescent="0.25">
      <c r="A7329" s="57">
        <v>41106506</v>
      </c>
      <c r="B7329" s="58" t="s">
        <v>9191</v>
      </c>
    </row>
    <row r="7330" spans="1:2" x14ac:dyDescent="0.25">
      <c r="A7330" s="57">
        <v>41106507</v>
      </c>
      <c r="B7330" s="58" t="s">
        <v>16854</v>
      </c>
    </row>
    <row r="7331" spans="1:2" x14ac:dyDescent="0.25">
      <c r="A7331" s="57">
        <v>41106508</v>
      </c>
      <c r="B7331" s="58" t="s">
        <v>7969</v>
      </c>
    </row>
    <row r="7332" spans="1:2" x14ac:dyDescent="0.25">
      <c r="A7332" s="57">
        <v>41106509</v>
      </c>
      <c r="B7332" s="58" t="s">
        <v>5394</v>
      </c>
    </row>
    <row r="7333" spans="1:2" x14ac:dyDescent="0.25">
      <c r="A7333" s="57">
        <v>41106510</v>
      </c>
      <c r="B7333" s="58" t="s">
        <v>7646</v>
      </c>
    </row>
    <row r="7334" spans="1:2" x14ac:dyDescent="0.25">
      <c r="A7334" s="57">
        <v>41106511</v>
      </c>
      <c r="B7334" s="58" t="s">
        <v>12175</v>
      </c>
    </row>
    <row r="7335" spans="1:2" x14ac:dyDescent="0.25">
      <c r="A7335" s="57">
        <v>41106512</v>
      </c>
      <c r="B7335" s="58" t="s">
        <v>6936</v>
      </c>
    </row>
    <row r="7336" spans="1:2" x14ac:dyDescent="0.25">
      <c r="A7336" s="57">
        <v>41106513</v>
      </c>
      <c r="B7336" s="58" t="s">
        <v>9203</v>
      </c>
    </row>
    <row r="7337" spans="1:2" x14ac:dyDescent="0.25">
      <c r="A7337" s="57">
        <v>41106514</v>
      </c>
      <c r="B7337" s="58" t="s">
        <v>8326</v>
      </c>
    </row>
    <row r="7338" spans="1:2" x14ac:dyDescent="0.25">
      <c r="A7338" s="57">
        <v>41106515</v>
      </c>
      <c r="B7338" s="58" t="s">
        <v>18555</v>
      </c>
    </row>
    <row r="7339" spans="1:2" x14ac:dyDescent="0.25">
      <c r="A7339" s="57">
        <v>41106601</v>
      </c>
      <c r="B7339" s="58" t="s">
        <v>9008</v>
      </c>
    </row>
    <row r="7340" spans="1:2" x14ac:dyDescent="0.25">
      <c r="A7340" s="57">
        <v>41106602</v>
      </c>
      <c r="B7340" s="58" t="s">
        <v>8700</v>
      </c>
    </row>
    <row r="7341" spans="1:2" x14ac:dyDescent="0.25">
      <c r="A7341" s="57">
        <v>41106603</v>
      </c>
      <c r="B7341" s="58" t="s">
        <v>11024</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15655</v>
      </c>
    </row>
    <row r="7346" spans="1:2" x14ac:dyDescent="0.25">
      <c r="A7346" s="57">
        <v>41106608</v>
      </c>
      <c r="B7346" s="58" t="s">
        <v>16992</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16696</v>
      </c>
    </row>
    <row r="7351" spans="1:2" x14ac:dyDescent="0.25">
      <c r="A7351" s="57">
        <v>41106613</v>
      </c>
      <c r="B7351" s="58" t="s">
        <v>5338</v>
      </c>
    </row>
    <row r="7352" spans="1:2" x14ac:dyDescent="0.25">
      <c r="A7352" s="57">
        <v>41106614</v>
      </c>
      <c r="B7352" s="58" t="s">
        <v>9326</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16545</v>
      </c>
    </row>
    <row r="7359" spans="1:2" x14ac:dyDescent="0.25">
      <c r="A7359" s="57">
        <v>41106621</v>
      </c>
      <c r="B7359" s="58" t="s">
        <v>5043</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7569</v>
      </c>
    </row>
    <row r="7366" spans="1:2" x14ac:dyDescent="0.25">
      <c r="A7366" s="57">
        <v>41111506</v>
      </c>
      <c r="B7366" s="58" t="s">
        <v>16622</v>
      </c>
    </row>
    <row r="7367" spans="1:2" x14ac:dyDescent="0.25">
      <c r="A7367" s="57">
        <v>41111507</v>
      </c>
      <c r="B7367" s="58" t="s">
        <v>37</v>
      </c>
    </row>
    <row r="7368" spans="1:2" x14ac:dyDescent="0.25">
      <c r="A7368" s="57">
        <v>41111508</v>
      </c>
      <c r="B7368" s="58" t="s">
        <v>15540</v>
      </c>
    </row>
    <row r="7369" spans="1:2" x14ac:dyDescent="0.25">
      <c r="A7369" s="57">
        <v>41111509</v>
      </c>
      <c r="B7369" s="58" t="s">
        <v>2617</v>
      </c>
    </row>
    <row r="7370" spans="1:2" x14ac:dyDescent="0.25">
      <c r="A7370" s="57">
        <v>41111510</v>
      </c>
      <c r="B7370" s="58" t="s">
        <v>8430</v>
      </c>
    </row>
    <row r="7371" spans="1:2" x14ac:dyDescent="0.25">
      <c r="A7371" s="57">
        <v>41111511</v>
      </c>
      <c r="B7371" s="58" t="s">
        <v>5055</v>
      </c>
    </row>
    <row r="7372" spans="1:2" x14ac:dyDescent="0.25">
      <c r="A7372" s="57">
        <v>41111512</v>
      </c>
      <c r="B7372" s="58" t="s">
        <v>17608</v>
      </c>
    </row>
    <row r="7373" spans="1:2" x14ac:dyDescent="0.25">
      <c r="A7373" s="57">
        <v>41111513</v>
      </c>
      <c r="B7373" s="58" t="s">
        <v>15384</v>
      </c>
    </row>
    <row r="7374" spans="1:2" x14ac:dyDescent="0.25">
      <c r="A7374" s="57">
        <v>41111515</v>
      </c>
      <c r="B7374" s="58" t="s">
        <v>7351</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7592</v>
      </c>
    </row>
    <row r="7379" spans="1:2" x14ac:dyDescent="0.25">
      <c r="A7379" s="57">
        <v>41111603</v>
      </c>
      <c r="B7379" s="58" t="s">
        <v>8575</v>
      </c>
    </row>
    <row r="7380" spans="1:2" x14ac:dyDescent="0.25">
      <c r="A7380" s="57">
        <v>41111604</v>
      </c>
      <c r="B7380" s="58" t="s">
        <v>16213</v>
      </c>
    </row>
    <row r="7381" spans="1:2" x14ac:dyDescent="0.25">
      <c r="A7381" s="57">
        <v>41111605</v>
      </c>
      <c r="B7381" s="58" t="s">
        <v>8713</v>
      </c>
    </row>
    <row r="7382" spans="1:2" x14ac:dyDescent="0.25">
      <c r="A7382" s="57">
        <v>41111606</v>
      </c>
      <c r="B7382" s="58" t="s">
        <v>2156</v>
      </c>
    </row>
    <row r="7383" spans="1:2" x14ac:dyDescent="0.25">
      <c r="A7383" s="57">
        <v>41111607</v>
      </c>
      <c r="B7383" s="58" t="s">
        <v>13619</v>
      </c>
    </row>
    <row r="7384" spans="1:2" x14ac:dyDescent="0.25">
      <c r="A7384" s="57">
        <v>41111613</v>
      </c>
      <c r="B7384" s="58" t="s">
        <v>13572</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8044</v>
      </c>
    </row>
    <row r="7389" spans="1:2" x14ac:dyDescent="0.25">
      <c r="A7389" s="57">
        <v>41111618</v>
      </c>
      <c r="B7389" s="58" t="s">
        <v>12070</v>
      </c>
    </row>
    <row r="7390" spans="1:2" x14ac:dyDescent="0.25">
      <c r="A7390" s="57">
        <v>41111619</v>
      </c>
      <c r="B7390" s="58" t="s">
        <v>13621</v>
      </c>
    </row>
    <row r="7391" spans="1:2" x14ac:dyDescent="0.25">
      <c r="A7391" s="57">
        <v>41111620</v>
      </c>
      <c r="B7391" s="58" t="s">
        <v>10869</v>
      </c>
    </row>
    <row r="7392" spans="1:2" x14ac:dyDescent="0.25">
      <c r="A7392" s="57">
        <v>41111621</v>
      </c>
      <c r="B7392" s="58" t="s">
        <v>18254</v>
      </c>
    </row>
    <row r="7393" spans="1:2" x14ac:dyDescent="0.25">
      <c r="A7393" s="57">
        <v>41111622</v>
      </c>
      <c r="B7393" s="58" t="s">
        <v>3323</v>
      </c>
    </row>
    <row r="7394" spans="1:2" x14ac:dyDescent="0.25">
      <c r="A7394" s="57">
        <v>41111623</v>
      </c>
      <c r="B7394" s="58" t="s">
        <v>16371</v>
      </c>
    </row>
    <row r="7395" spans="1:2" x14ac:dyDescent="0.25">
      <c r="A7395" s="57">
        <v>41111701</v>
      </c>
      <c r="B7395" s="58" t="s">
        <v>13336</v>
      </c>
    </row>
    <row r="7396" spans="1:2" x14ac:dyDescent="0.25">
      <c r="A7396" s="57">
        <v>41111702</v>
      </c>
      <c r="B7396" s="58" t="s">
        <v>8559</v>
      </c>
    </row>
    <row r="7397" spans="1:2" x14ac:dyDescent="0.25">
      <c r="A7397" s="57">
        <v>41111703</v>
      </c>
      <c r="B7397" s="58" t="s">
        <v>10499</v>
      </c>
    </row>
    <row r="7398" spans="1:2" x14ac:dyDescent="0.25">
      <c r="A7398" s="57">
        <v>41111704</v>
      </c>
      <c r="B7398" s="58" t="s">
        <v>2149</v>
      </c>
    </row>
    <row r="7399" spans="1:2" x14ac:dyDescent="0.25">
      <c r="A7399" s="57">
        <v>41111705</v>
      </c>
      <c r="B7399" s="58" t="s">
        <v>15286</v>
      </c>
    </row>
    <row r="7400" spans="1:2" x14ac:dyDescent="0.25">
      <c r="A7400" s="57">
        <v>41111706</v>
      </c>
      <c r="B7400" s="58" t="s">
        <v>1670</v>
      </c>
    </row>
    <row r="7401" spans="1:2" x14ac:dyDescent="0.25">
      <c r="A7401" s="57">
        <v>41111707</v>
      </c>
      <c r="B7401" s="58" t="s">
        <v>5741</v>
      </c>
    </row>
    <row r="7402" spans="1:2" x14ac:dyDescent="0.25">
      <c r="A7402" s="57">
        <v>41111708</v>
      </c>
      <c r="B7402" s="58" t="s">
        <v>6485</v>
      </c>
    </row>
    <row r="7403" spans="1:2" x14ac:dyDescent="0.25">
      <c r="A7403" s="57">
        <v>41111709</v>
      </c>
      <c r="B7403" s="58" t="s">
        <v>208</v>
      </c>
    </row>
    <row r="7404" spans="1:2" x14ac:dyDescent="0.25">
      <c r="A7404" s="57">
        <v>41111710</v>
      </c>
      <c r="B7404" s="58" t="s">
        <v>10918</v>
      </c>
    </row>
    <row r="7405" spans="1:2" x14ac:dyDescent="0.25">
      <c r="A7405" s="57">
        <v>41111711</v>
      </c>
      <c r="B7405" s="58" t="s">
        <v>6945</v>
      </c>
    </row>
    <row r="7406" spans="1:2" x14ac:dyDescent="0.25">
      <c r="A7406" s="57">
        <v>41111712</v>
      </c>
      <c r="B7406" s="58" t="s">
        <v>14022</v>
      </c>
    </row>
    <row r="7407" spans="1:2" x14ac:dyDescent="0.25">
      <c r="A7407" s="57">
        <v>41111713</v>
      </c>
      <c r="B7407" s="58" t="s">
        <v>6840</v>
      </c>
    </row>
    <row r="7408" spans="1:2" x14ac:dyDescent="0.25">
      <c r="A7408" s="57">
        <v>41111714</v>
      </c>
      <c r="B7408" s="58" t="s">
        <v>4621</v>
      </c>
    </row>
    <row r="7409" spans="1:2" x14ac:dyDescent="0.25">
      <c r="A7409" s="57">
        <v>41111715</v>
      </c>
      <c r="B7409" s="58" t="s">
        <v>17121</v>
      </c>
    </row>
    <row r="7410" spans="1:2" x14ac:dyDescent="0.25">
      <c r="A7410" s="57">
        <v>41111716</v>
      </c>
      <c r="B7410" s="58" t="s">
        <v>2734</v>
      </c>
    </row>
    <row r="7411" spans="1:2" x14ac:dyDescent="0.25">
      <c r="A7411" s="57">
        <v>41111717</v>
      </c>
      <c r="B7411" s="58" t="s">
        <v>16639</v>
      </c>
    </row>
    <row r="7412" spans="1:2" x14ac:dyDescent="0.25">
      <c r="A7412" s="57">
        <v>41111718</v>
      </c>
      <c r="B7412" s="58" t="s">
        <v>7873</v>
      </c>
    </row>
    <row r="7413" spans="1:2" x14ac:dyDescent="0.25">
      <c r="A7413" s="57">
        <v>41111719</v>
      </c>
      <c r="B7413" s="58" t="s">
        <v>17054</v>
      </c>
    </row>
    <row r="7414" spans="1:2" x14ac:dyDescent="0.25">
      <c r="A7414" s="57">
        <v>41111720</v>
      </c>
      <c r="B7414" s="58" t="s">
        <v>6697</v>
      </c>
    </row>
    <row r="7415" spans="1:2" x14ac:dyDescent="0.25">
      <c r="A7415" s="57">
        <v>41111721</v>
      </c>
      <c r="B7415" s="58" t="s">
        <v>15708</v>
      </c>
    </row>
    <row r="7416" spans="1:2" x14ac:dyDescent="0.25">
      <c r="A7416" s="57">
        <v>41111722</v>
      </c>
      <c r="B7416" s="58" t="s">
        <v>6000</v>
      </c>
    </row>
    <row r="7417" spans="1:2" x14ac:dyDescent="0.25">
      <c r="A7417" s="57">
        <v>41111723</v>
      </c>
      <c r="B7417" s="58" t="s">
        <v>10445</v>
      </c>
    </row>
    <row r="7418" spans="1:2" x14ac:dyDescent="0.25">
      <c r="A7418" s="57">
        <v>41111724</v>
      </c>
      <c r="B7418" s="58" t="s">
        <v>13498</v>
      </c>
    </row>
    <row r="7419" spans="1:2" x14ac:dyDescent="0.25">
      <c r="A7419" s="57">
        <v>41111725</v>
      </c>
      <c r="B7419" s="58" t="s">
        <v>18080</v>
      </c>
    </row>
    <row r="7420" spans="1:2" x14ac:dyDescent="0.25">
      <c r="A7420" s="57">
        <v>41111726</v>
      </c>
      <c r="B7420" s="58" t="s">
        <v>12744</v>
      </c>
    </row>
    <row r="7421" spans="1:2" x14ac:dyDescent="0.25">
      <c r="A7421" s="57">
        <v>41111727</v>
      </c>
      <c r="B7421" s="58" t="s">
        <v>4775</v>
      </c>
    </row>
    <row r="7422" spans="1:2" x14ac:dyDescent="0.25">
      <c r="A7422" s="57">
        <v>41111728</v>
      </c>
      <c r="B7422" s="58" t="s">
        <v>5140</v>
      </c>
    </row>
    <row r="7423" spans="1:2" x14ac:dyDescent="0.25">
      <c r="A7423" s="57">
        <v>41111729</v>
      </c>
      <c r="B7423" s="58" t="s">
        <v>17967</v>
      </c>
    </row>
    <row r="7424" spans="1:2" x14ac:dyDescent="0.25">
      <c r="A7424" s="57">
        <v>41111730</v>
      </c>
      <c r="B7424" s="58" t="s">
        <v>3301</v>
      </c>
    </row>
    <row r="7425" spans="1:2" x14ac:dyDescent="0.25">
      <c r="A7425" s="57">
        <v>41111731</v>
      </c>
      <c r="B7425" s="58" t="s">
        <v>13355</v>
      </c>
    </row>
    <row r="7426" spans="1:2" x14ac:dyDescent="0.25">
      <c r="A7426" s="57">
        <v>41111733</v>
      </c>
      <c r="B7426" s="58" t="s">
        <v>13167</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5255</v>
      </c>
    </row>
    <row r="7433" spans="1:2" x14ac:dyDescent="0.25">
      <c r="A7433" s="57">
        <v>41111801</v>
      </c>
      <c r="B7433" s="58" t="s">
        <v>6941</v>
      </c>
    </row>
    <row r="7434" spans="1:2" x14ac:dyDescent="0.25">
      <c r="A7434" s="57">
        <v>41111802</v>
      </c>
      <c r="B7434" s="58" t="s">
        <v>44</v>
      </c>
    </row>
    <row r="7435" spans="1:2" x14ac:dyDescent="0.25">
      <c r="A7435" s="57">
        <v>41111803</v>
      </c>
      <c r="B7435" s="58" t="s">
        <v>3577</v>
      </c>
    </row>
    <row r="7436" spans="1:2" x14ac:dyDescent="0.25">
      <c r="A7436" s="57">
        <v>41111804</v>
      </c>
      <c r="B7436" s="58" t="s">
        <v>16050</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10153</v>
      </c>
    </row>
    <row r="7441" spans="1:2" x14ac:dyDescent="0.25">
      <c r="A7441" s="57">
        <v>41111809</v>
      </c>
      <c r="B7441" s="58" t="s">
        <v>14405</v>
      </c>
    </row>
    <row r="7442" spans="1:2" x14ac:dyDescent="0.25">
      <c r="A7442" s="57">
        <v>41111901</v>
      </c>
      <c r="B7442" s="58" t="s">
        <v>4641</v>
      </c>
    </row>
    <row r="7443" spans="1:2" x14ac:dyDescent="0.25">
      <c r="A7443" s="57">
        <v>41111902</v>
      </c>
      <c r="B7443" s="58" t="s">
        <v>7553</v>
      </c>
    </row>
    <row r="7444" spans="1:2" x14ac:dyDescent="0.25">
      <c r="A7444" s="57">
        <v>41111903</v>
      </c>
      <c r="B7444" s="58" t="s">
        <v>4352</v>
      </c>
    </row>
    <row r="7445" spans="1:2" x14ac:dyDescent="0.25">
      <c r="A7445" s="57">
        <v>41111904</v>
      </c>
      <c r="B7445" s="58" t="s">
        <v>14242</v>
      </c>
    </row>
    <row r="7446" spans="1:2" x14ac:dyDescent="0.25">
      <c r="A7446" s="57">
        <v>41111905</v>
      </c>
      <c r="B7446" s="58" t="s">
        <v>510</v>
      </c>
    </row>
    <row r="7447" spans="1:2" x14ac:dyDescent="0.25">
      <c r="A7447" s="57">
        <v>41111906</v>
      </c>
      <c r="B7447" s="58" t="s">
        <v>15011</v>
      </c>
    </row>
    <row r="7448" spans="1:2" x14ac:dyDescent="0.25">
      <c r="A7448" s="57">
        <v>41111907</v>
      </c>
      <c r="B7448" s="58" t="s">
        <v>6357</v>
      </c>
    </row>
    <row r="7449" spans="1:2" x14ac:dyDescent="0.25">
      <c r="A7449" s="57">
        <v>41111908</v>
      </c>
      <c r="B7449" s="58" t="s">
        <v>2226</v>
      </c>
    </row>
    <row r="7450" spans="1:2" x14ac:dyDescent="0.25">
      <c r="A7450" s="57">
        <v>41111909</v>
      </c>
      <c r="B7450" s="58" t="s">
        <v>14288</v>
      </c>
    </row>
    <row r="7451" spans="1:2" x14ac:dyDescent="0.25">
      <c r="A7451" s="57">
        <v>41111910</v>
      </c>
      <c r="B7451" s="58" t="s">
        <v>8203</v>
      </c>
    </row>
    <row r="7452" spans="1:2" x14ac:dyDescent="0.25">
      <c r="A7452" s="57">
        <v>41111911</v>
      </c>
      <c r="B7452" s="58" t="s">
        <v>14571</v>
      </c>
    </row>
    <row r="7453" spans="1:2" x14ac:dyDescent="0.25">
      <c r="A7453" s="57">
        <v>41111912</v>
      </c>
      <c r="B7453" s="58" t="s">
        <v>2718</v>
      </c>
    </row>
    <row r="7454" spans="1:2" x14ac:dyDescent="0.25">
      <c r="A7454" s="57">
        <v>41111913</v>
      </c>
      <c r="B7454" s="58" t="s">
        <v>5755</v>
      </c>
    </row>
    <row r="7455" spans="1:2" x14ac:dyDescent="0.25">
      <c r="A7455" s="57">
        <v>41111914</v>
      </c>
      <c r="B7455" s="58" t="s">
        <v>15364</v>
      </c>
    </row>
    <row r="7456" spans="1:2" x14ac:dyDescent="0.25">
      <c r="A7456" s="57">
        <v>41111915</v>
      </c>
      <c r="B7456" s="58" t="s">
        <v>16083</v>
      </c>
    </row>
    <row r="7457" spans="1:2" x14ac:dyDescent="0.25">
      <c r="A7457" s="57">
        <v>41111916</v>
      </c>
      <c r="B7457" s="58" t="s">
        <v>13030</v>
      </c>
    </row>
    <row r="7458" spans="1:2" x14ac:dyDescent="0.25">
      <c r="A7458" s="57">
        <v>41111917</v>
      </c>
      <c r="B7458" s="58" t="s">
        <v>7968</v>
      </c>
    </row>
    <row r="7459" spans="1:2" x14ac:dyDescent="0.25">
      <c r="A7459" s="57">
        <v>41111918</v>
      </c>
      <c r="B7459" s="58" t="s">
        <v>16417</v>
      </c>
    </row>
    <row r="7460" spans="1:2" x14ac:dyDescent="0.25">
      <c r="A7460" s="57">
        <v>41111919</v>
      </c>
      <c r="B7460" s="58" t="s">
        <v>7089</v>
      </c>
    </row>
    <row r="7461" spans="1:2" x14ac:dyDescent="0.25">
      <c r="A7461" s="57">
        <v>41111920</v>
      </c>
      <c r="B7461" s="58" t="s">
        <v>14888</v>
      </c>
    </row>
    <row r="7462" spans="1:2" x14ac:dyDescent="0.25">
      <c r="A7462" s="57">
        <v>41111921</v>
      </c>
      <c r="B7462" s="58" t="s">
        <v>5945</v>
      </c>
    </row>
    <row r="7463" spans="1:2" x14ac:dyDescent="0.25">
      <c r="A7463" s="57">
        <v>41111922</v>
      </c>
      <c r="B7463" s="58" t="s">
        <v>17647</v>
      </c>
    </row>
    <row r="7464" spans="1:2" x14ac:dyDescent="0.25">
      <c r="A7464" s="57">
        <v>41111923</v>
      </c>
      <c r="B7464" s="58" t="s">
        <v>10525</v>
      </c>
    </row>
    <row r="7465" spans="1:2" x14ac:dyDescent="0.25">
      <c r="A7465" s="57">
        <v>41111924</v>
      </c>
      <c r="B7465" s="58" t="s">
        <v>5377</v>
      </c>
    </row>
    <row r="7466" spans="1:2" x14ac:dyDescent="0.25">
      <c r="A7466" s="57">
        <v>41111926</v>
      </c>
      <c r="B7466" s="58" t="s">
        <v>8142</v>
      </c>
    </row>
    <row r="7467" spans="1:2" x14ac:dyDescent="0.25">
      <c r="A7467" s="57">
        <v>41111927</v>
      </c>
      <c r="B7467" s="58" t="s">
        <v>6181</v>
      </c>
    </row>
    <row r="7468" spans="1:2" x14ac:dyDescent="0.25">
      <c r="A7468" s="57">
        <v>41111928</v>
      </c>
      <c r="B7468" s="58" t="s">
        <v>3862</v>
      </c>
    </row>
    <row r="7469" spans="1:2" x14ac:dyDescent="0.25">
      <c r="A7469" s="57">
        <v>41111929</v>
      </c>
      <c r="B7469" s="58" t="s">
        <v>9953</v>
      </c>
    </row>
    <row r="7470" spans="1:2" x14ac:dyDescent="0.25">
      <c r="A7470" s="57">
        <v>41111930</v>
      </c>
      <c r="B7470" s="58" t="s">
        <v>7975</v>
      </c>
    </row>
    <row r="7471" spans="1:2" x14ac:dyDescent="0.25">
      <c r="A7471" s="57">
        <v>41111931</v>
      </c>
      <c r="B7471" s="58" t="s">
        <v>15681</v>
      </c>
    </row>
    <row r="7472" spans="1:2" x14ac:dyDescent="0.25">
      <c r="A7472" s="57">
        <v>41111932</v>
      </c>
      <c r="B7472" s="58" t="s">
        <v>3969</v>
      </c>
    </row>
    <row r="7473" spans="1:2" x14ac:dyDescent="0.25">
      <c r="A7473" s="57">
        <v>41111933</v>
      </c>
      <c r="B7473" s="58" t="s">
        <v>7686</v>
      </c>
    </row>
    <row r="7474" spans="1:2" x14ac:dyDescent="0.25">
      <c r="A7474" s="57">
        <v>41111934</v>
      </c>
      <c r="B7474" s="58" t="s">
        <v>7076</v>
      </c>
    </row>
    <row r="7475" spans="1:2" x14ac:dyDescent="0.25">
      <c r="A7475" s="57">
        <v>41111935</v>
      </c>
      <c r="B7475" s="58" t="s">
        <v>4338</v>
      </c>
    </row>
    <row r="7476" spans="1:2" x14ac:dyDescent="0.25">
      <c r="A7476" s="57">
        <v>41111936</v>
      </c>
      <c r="B7476" s="58" t="s">
        <v>17873</v>
      </c>
    </row>
    <row r="7477" spans="1:2" x14ac:dyDescent="0.25">
      <c r="A7477" s="57">
        <v>41111937</v>
      </c>
      <c r="B7477" s="58" t="s">
        <v>14709</v>
      </c>
    </row>
    <row r="7478" spans="1:2" x14ac:dyDescent="0.25">
      <c r="A7478" s="57">
        <v>41111938</v>
      </c>
      <c r="B7478" s="58" t="s">
        <v>17834</v>
      </c>
    </row>
    <row r="7479" spans="1:2" x14ac:dyDescent="0.25">
      <c r="A7479" s="57">
        <v>41111939</v>
      </c>
      <c r="B7479" s="58" t="s">
        <v>16971</v>
      </c>
    </row>
    <row r="7480" spans="1:2" x14ac:dyDescent="0.25">
      <c r="A7480" s="57">
        <v>41111940</v>
      </c>
      <c r="B7480" s="58" t="s">
        <v>18720</v>
      </c>
    </row>
    <row r="7481" spans="1:2" x14ac:dyDescent="0.25">
      <c r="A7481" s="57">
        <v>41111941</v>
      </c>
      <c r="B7481" s="58" t="s">
        <v>3203</v>
      </c>
    </row>
    <row r="7482" spans="1:2" x14ac:dyDescent="0.25">
      <c r="A7482" s="57">
        <v>41111942</v>
      </c>
      <c r="B7482" s="58" t="s">
        <v>3750</v>
      </c>
    </row>
    <row r="7483" spans="1:2" x14ac:dyDescent="0.25">
      <c r="A7483" s="57">
        <v>41111943</v>
      </c>
      <c r="B7483" s="58" t="s">
        <v>12877</v>
      </c>
    </row>
    <row r="7484" spans="1:2" x14ac:dyDescent="0.25">
      <c r="A7484" s="57">
        <v>41111944</v>
      </c>
      <c r="B7484" s="58" t="s">
        <v>5549</v>
      </c>
    </row>
    <row r="7485" spans="1:2" x14ac:dyDescent="0.25">
      <c r="A7485" s="57">
        <v>41111945</v>
      </c>
      <c r="B7485" s="58" t="s">
        <v>10281</v>
      </c>
    </row>
    <row r="7486" spans="1:2" x14ac:dyDescent="0.25">
      <c r="A7486" s="57">
        <v>41111946</v>
      </c>
      <c r="B7486" s="58" t="s">
        <v>8921</v>
      </c>
    </row>
    <row r="7487" spans="1:2" x14ac:dyDescent="0.25">
      <c r="A7487" s="57">
        <v>41111947</v>
      </c>
      <c r="B7487" s="58" t="s">
        <v>17190</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13344</v>
      </c>
    </row>
    <row r="7494" spans="1:2" x14ac:dyDescent="0.25">
      <c r="A7494" s="57">
        <v>41112107</v>
      </c>
      <c r="B7494" s="58" t="s">
        <v>6928</v>
      </c>
    </row>
    <row r="7495" spans="1:2" x14ac:dyDescent="0.25">
      <c r="A7495" s="57">
        <v>41112108</v>
      </c>
      <c r="B7495" s="58" t="s">
        <v>14356</v>
      </c>
    </row>
    <row r="7496" spans="1:2" x14ac:dyDescent="0.25">
      <c r="A7496" s="57">
        <v>41112201</v>
      </c>
      <c r="B7496" s="58" t="s">
        <v>2296</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5585</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12240</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15864</v>
      </c>
    </row>
    <row r="7509" spans="1:2" x14ac:dyDescent="0.25">
      <c r="A7509" s="57">
        <v>41112215</v>
      </c>
      <c r="B7509" s="58" t="s">
        <v>2935</v>
      </c>
    </row>
    <row r="7510" spans="1:2" x14ac:dyDescent="0.25">
      <c r="A7510" s="57">
        <v>41112216</v>
      </c>
      <c r="B7510" s="58" t="s">
        <v>686</v>
      </c>
    </row>
    <row r="7511" spans="1:2" x14ac:dyDescent="0.25">
      <c r="A7511" s="57">
        <v>41112217</v>
      </c>
      <c r="B7511" s="58" t="s">
        <v>14319</v>
      </c>
    </row>
    <row r="7512" spans="1:2" x14ac:dyDescent="0.25">
      <c r="A7512" s="57">
        <v>41112218</v>
      </c>
      <c r="B7512" s="58" t="s">
        <v>14964</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13618</v>
      </c>
    </row>
    <row r="7520" spans="1:2" x14ac:dyDescent="0.25">
      <c r="A7520" s="57">
        <v>41112401</v>
      </c>
      <c r="B7520" s="58" t="s">
        <v>11800</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7506</v>
      </c>
    </row>
    <row r="7525" spans="1:2" x14ac:dyDescent="0.25">
      <c r="A7525" s="57">
        <v>41112406</v>
      </c>
      <c r="B7525" s="58" t="s">
        <v>10280</v>
      </c>
    </row>
    <row r="7526" spans="1:2" x14ac:dyDescent="0.25">
      <c r="A7526" s="57">
        <v>41112407</v>
      </c>
      <c r="B7526" s="58" t="s">
        <v>5108</v>
      </c>
    </row>
    <row r="7527" spans="1:2" x14ac:dyDescent="0.25">
      <c r="A7527" s="57">
        <v>41112408</v>
      </c>
      <c r="B7527" s="58" t="s">
        <v>1010</v>
      </c>
    </row>
    <row r="7528" spans="1:2" x14ac:dyDescent="0.25">
      <c r="A7528" s="57">
        <v>41112409</v>
      </c>
      <c r="B7528" s="58" t="s">
        <v>17047</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3411</v>
      </c>
    </row>
    <row r="7533" spans="1:2" x14ac:dyDescent="0.25">
      <c r="A7533" s="57">
        <v>41112503</v>
      </c>
      <c r="B7533" s="58" t="s">
        <v>10787</v>
      </c>
    </row>
    <row r="7534" spans="1:2" x14ac:dyDescent="0.25">
      <c r="A7534" s="57">
        <v>41112504</v>
      </c>
      <c r="B7534" s="58" t="s">
        <v>5690</v>
      </c>
    </row>
    <row r="7535" spans="1:2" x14ac:dyDescent="0.25">
      <c r="A7535" s="57">
        <v>41112505</v>
      </c>
      <c r="B7535" s="58" t="s">
        <v>15169</v>
      </c>
    </row>
    <row r="7536" spans="1:2" x14ac:dyDescent="0.25">
      <c r="A7536" s="57">
        <v>41112506</v>
      </c>
      <c r="B7536" s="58" t="s">
        <v>13960</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13797</v>
      </c>
    </row>
    <row r="7542" spans="1:2" x14ac:dyDescent="0.25">
      <c r="A7542" s="57">
        <v>41112513</v>
      </c>
      <c r="B7542" s="58" t="s">
        <v>1137</v>
      </c>
    </row>
    <row r="7543" spans="1:2" x14ac:dyDescent="0.25">
      <c r="A7543" s="57">
        <v>41112514</v>
      </c>
      <c r="B7543" s="58" t="s">
        <v>573</v>
      </c>
    </row>
    <row r="7544" spans="1:2" x14ac:dyDescent="0.25">
      <c r="A7544" s="57">
        <v>41112516</v>
      </c>
      <c r="B7544" s="58" t="s">
        <v>16244</v>
      </c>
    </row>
    <row r="7545" spans="1:2" x14ac:dyDescent="0.25">
      <c r="A7545" s="57">
        <v>41112601</v>
      </c>
      <c r="B7545" s="58" t="s">
        <v>17414</v>
      </c>
    </row>
    <row r="7546" spans="1:2" x14ac:dyDescent="0.25">
      <c r="A7546" s="57">
        <v>41112602</v>
      </c>
      <c r="B7546" s="58" t="s">
        <v>65</v>
      </c>
    </row>
    <row r="7547" spans="1:2" x14ac:dyDescent="0.25">
      <c r="A7547" s="57">
        <v>41112701</v>
      </c>
      <c r="B7547" s="58" t="s">
        <v>12398</v>
      </c>
    </row>
    <row r="7548" spans="1:2" x14ac:dyDescent="0.25">
      <c r="A7548" s="57">
        <v>41112702</v>
      </c>
      <c r="B7548" s="58" t="s">
        <v>15190</v>
      </c>
    </row>
    <row r="7549" spans="1:2" x14ac:dyDescent="0.25">
      <c r="A7549" s="57">
        <v>41112704</v>
      </c>
      <c r="B7549" s="58" t="s">
        <v>14024</v>
      </c>
    </row>
    <row r="7550" spans="1:2" x14ac:dyDescent="0.25">
      <c r="A7550" s="57">
        <v>41112801</v>
      </c>
      <c r="B7550" s="58" t="s">
        <v>14882</v>
      </c>
    </row>
    <row r="7551" spans="1:2" x14ac:dyDescent="0.25">
      <c r="A7551" s="57">
        <v>41112802</v>
      </c>
      <c r="B7551" s="58" t="s">
        <v>2962</v>
      </c>
    </row>
    <row r="7552" spans="1:2" x14ac:dyDescent="0.25">
      <c r="A7552" s="57">
        <v>41112803</v>
      </c>
      <c r="B7552" s="58" t="s">
        <v>17327</v>
      </c>
    </row>
    <row r="7553" spans="1:2" x14ac:dyDescent="0.25">
      <c r="A7553" s="57">
        <v>41112901</v>
      </c>
      <c r="B7553" s="58" t="s">
        <v>13267</v>
      </c>
    </row>
    <row r="7554" spans="1:2" x14ac:dyDescent="0.25">
      <c r="A7554" s="57">
        <v>41112902</v>
      </c>
      <c r="B7554" s="58" t="s">
        <v>10788</v>
      </c>
    </row>
    <row r="7555" spans="1:2" x14ac:dyDescent="0.25">
      <c r="A7555" s="57">
        <v>41112903</v>
      </c>
      <c r="B7555" s="58" t="s">
        <v>1467</v>
      </c>
    </row>
    <row r="7556" spans="1:2" x14ac:dyDescent="0.25">
      <c r="A7556" s="57">
        <v>41112904</v>
      </c>
      <c r="B7556" s="58" t="s">
        <v>12464</v>
      </c>
    </row>
    <row r="7557" spans="1:2" x14ac:dyDescent="0.25">
      <c r="A7557" s="57">
        <v>41113001</v>
      </c>
      <c r="B7557" s="58" t="s">
        <v>13574</v>
      </c>
    </row>
    <row r="7558" spans="1:2" x14ac:dyDescent="0.25">
      <c r="A7558" s="57">
        <v>41113002</v>
      </c>
      <c r="B7558" s="58" t="s">
        <v>2228</v>
      </c>
    </row>
    <row r="7559" spans="1:2" x14ac:dyDescent="0.25">
      <c r="A7559" s="57">
        <v>41113003</v>
      </c>
      <c r="B7559" s="58" t="s">
        <v>6062</v>
      </c>
    </row>
    <row r="7560" spans="1:2" x14ac:dyDescent="0.25">
      <c r="A7560" s="57">
        <v>41113004</v>
      </c>
      <c r="B7560" s="58" t="s">
        <v>11599</v>
      </c>
    </row>
    <row r="7561" spans="1:2" x14ac:dyDescent="0.25">
      <c r="A7561" s="57">
        <v>41113005</v>
      </c>
      <c r="B7561" s="58" t="s">
        <v>2234</v>
      </c>
    </row>
    <row r="7562" spans="1:2" x14ac:dyDescent="0.25">
      <c r="A7562" s="57">
        <v>41113006</v>
      </c>
      <c r="B7562" s="58" t="s">
        <v>9559</v>
      </c>
    </row>
    <row r="7563" spans="1:2" x14ac:dyDescent="0.25">
      <c r="A7563" s="57">
        <v>41113007</v>
      </c>
      <c r="B7563" s="58" t="s">
        <v>9056</v>
      </c>
    </row>
    <row r="7564" spans="1:2" x14ac:dyDescent="0.25">
      <c r="A7564" s="57">
        <v>41113008</v>
      </c>
      <c r="B7564" s="58" t="s">
        <v>14532</v>
      </c>
    </row>
    <row r="7565" spans="1:2" x14ac:dyDescent="0.25">
      <c r="A7565" s="57">
        <v>41113009</v>
      </c>
      <c r="B7565" s="58" t="s">
        <v>15187</v>
      </c>
    </row>
    <row r="7566" spans="1:2" x14ac:dyDescent="0.25">
      <c r="A7566" s="57">
        <v>41113010</v>
      </c>
      <c r="B7566" s="58" t="s">
        <v>17730</v>
      </c>
    </row>
    <row r="7567" spans="1:2" x14ac:dyDescent="0.25">
      <c r="A7567" s="57">
        <v>41113023</v>
      </c>
      <c r="B7567" s="58" t="s">
        <v>10951</v>
      </c>
    </row>
    <row r="7568" spans="1:2" x14ac:dyDescent="0.25">
      <c r="A7568" s="57">
        <v>41113024</v>
      </c>
      <c r="B7568" s="58" t="s">
        <v>11284</v>
      </c>
    </row>
    <row r="7569" spans="1:2" x14ac:dyDescent="0.25">
      <c r="A7569" s="57">
        <v>41113025</v>
      </c>
      <c r="B7569" s="58" t="s">
        <v>8274</v>
      </c>
    </row>
    <row r="7570" spans="1:2" x14ac:dyDescent="0.25">
      <c r="A7570" s="57">
        <v>41113026</v>
      </c>
      <c r="B7570" s="58" t="s">
        <v>2162</v>
      </c>
    </row>
    <row r="7571" spans="1:2" x14ac:dyDescent="0.25">
      <c r="A7571" s="57">
        <v>41113027</v>
      </c>
      <c r="B7571" s="58" t="s">
        <v>13148</v>
      </c>
    </row>
    <row r="7572" spans="1:2" x14ac:dyDescent="0.25">
      <c r="A7572" s="57">
        <v>41113029</v>
      </c>
      <c r="B7572" s="58" t="s">
        <v>15562</v>
      </c>
    </row>
    <row r="7573" spans="1:2" x14ac:dyDescent="0.25">
      <c r="A7573" s="57">
        <v>41113030</v>
      </c>
      <c r="B7573" s="58" t="s">
        <v>18619</v>
      </c>
    </row>
    <row r="7574" spans="1:2" x14ac:dyDescent="0.25">
      <c r="A7574" s="57">
        <v>41113031</v>
      </c>
      <c r="B7574" s="58" t="s">
        <v>16636</v>
      </c>
    </row>
    <row r="7575" spans="1:2" x14ac:dyDescent="0.25">
      <c r="A7575" s="57">
        <v>41113033</v>
      </c>
      <c r="B7575" s="58" t="s">
        <v>14923</v>
      </c>
    </row>
    <row r="7576" spans="1:2" x14ac:dyDescent="0.25">
      <c r="A7576" s="57">
        <v>41113034</v>
      </c>
      <c r="B7576" s="58" t="s">
        <v>18395</v>
      </c>
    </row>
    <row r="7577" spans="1:2" x14ac:dyDescent="0.25">
      <c r="A7577" s="57">
        <v>41113035</v>
      </c>
      <c r="B7577" s="58" t="s">
        <v>11679</v>
      </c>
    </row>
    <row r="7578" spans="1:2" x14ac:dyDescent="0.25">
      <c r="A7578" s="57">
        <v>41113036</v>
      </c>
      <c r="B7578" s="58" t="s">
        <v>16429</v>
      </c>
    </row>
    <row r="7579" spans="1:2" x14ac:dyDescent="0.25">
      <c r="A7579" s="57">
        <v>41113037</v>
      </c>
      <c r="B7579" s="58" t="s">
        <v>8231</v>
      </c>
    </row>
    <row r="7580" spans="1:2" x14ac:dyDescent="0.25">
      <c r="A7580" s="57">
        <v>41113101</v>
      </c>
      <c r="B7580" s="58" t="s">
        <v>4193</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1724</v>
      </c>
    </row>
    <row r="7585" spans="1:2" x14ac:dyDescent="0.25">
      <c r="A7585" s="57">
        <v>41113106</v>
      </c>
      <c r="B7585" s="58" t="s">
        <v>6146</v>
      </c>
    </row>
    <row r="7586" spans="1:2" x14ac:dyDescent="0.25">
      <c r="A7586" s="57">
        <v>41113107</v>
      </c>
      <c r="B7586" s="58" t="s">
        <v>16295</v>
      </c>
    </row>
    <row r="7587" spans="1:2" x14ac:dyDescent="0.25">
      <c r="A7587" s="57">
        <v>41113108</v>
      </c>
      <c r="B7587" s="58" t="s">
        <v>7301</v>
      </c>
    </row>
    <row r="7588" spans="1:2" x14ac:dyDescent="0.25">
      <c r="A7588" s="57">
        <v>41113109</v>
      </c>
      <c r="B7588" s="58" t="s">
        <v>12907</v>
      </c>
    </row>
    <row r="7589" spans="1:2" x14ac:dyDescent="0.25">
      <c r="A7589" s="57">
        <v>41113110</v>
      </c>
      <c r="B7589" s="58" t="s">
        <v>5336</v>
      </c>
    </row>
    <row r="7590" spans="1:2" x14ac:dyDescent="0.25">
      <c r="A7590" s="57">
        <v>41113111</v>
      </c>
      <c r="B7590" s="58" t="s">
        <v>11017</v>
      </c>
    </row>
    <row r="7591" spans="1:2" x14ac:dyDescent="0.25">
      <c r="A7591" s="57">
        <v>41113112</v>
      </c>
      <c r="B7591" s="58" t="s">
        <v>13187</v>
      </c>
    </row>
    <row r="7592" spans="1:2" x14ac:dyDescent="0.25">
      <c r="A7592" s="57">
        <v>41113113</v>
      </c>
      <c r="B7592" s="58" t="s">
        <v>15789</v>
      </c>
    </row>
    <row r="7593" spans="1:2" x14ac:dyDescent="0.25">
      <c r="A7593" s="57">
        <v>41113114</v>
      </c>
      <c r="B7593" s="58" t="s">
        <v>17934</v>
      </c>
    </row>
    <row r="7594" spans="1:2" x14ac:dyDescent="0.25">
      <c r="A7594" s="57">
        <v>41113115</v>
      </c>
      <c r="B7594" s="58" t="s">
        <v>13507</v>
      </c>
    </row>
    <row r="7595" spans="1:2" x14ac:dyDescent="0.25">
      <c r="A7595" s="57">
        <v>41113116</v>
      </c>
      <c r="B7595" s="58" t="s">
        <v>6383</v>
      </c>
    </row>
    <row r="7596" spans="1:2" x14ac:dyDescent="0.25">
      <c r="A7596" s="57">
        <v>41113117</v>
      </c>
      <c r="B7596" s="58" t="s">
        <v>4332</v>
      </c>
    </row>
    <row r="7597" spans="1:2" x14ac:dyDescent="0.25">
      <c r="A7597" s="57">
        <v>41113118</v>
      </c>
      <c r="B7597" s="58" t="s">
        <v>7300</v>
      </c>
    </row>
    <row r="7598" spans="1:2" x14ac:dyDescent="0.25">
      <c r="A7598" s="57">
        <v>41113119</v>
      </c>
      <c r="B7598" s="58" t="s">
        <v>502</v>
      </c>
    </row>
    <row r="7599" spans="1:2" x14ac:dyDescent="0.25">
      <c r="A7599" s="57">
        <v>41113301</v>
      </c>
      <c r="B7599" s="58" t="s">
        <v>10152</v>
      </c>
    </row>
    <row r="7600" spans="1:2" x14ac:dyDescent="0.25">
      <c r="A7600" s="57">
        <v>41113302</v>
      </c>
      <c r="B7600" s="58" t="s">
        <v>8490</v>
      </c>
    </row>
    <row r="7601" spans="1:2" x14ac:dyDescent="0.25">
      <c r="A7601" s="57">
        <v>41113304</v>
      </c>
      <c r="B7601" s="58" t="s">
        <v>14412</v>
      </c>
    </row>
    <row r="7602" spans="1:2" x14ac:dyDescent="0.25">
      <c r="A7602" s="57">
        <v>41113305</v>
      </c>
      <c r="B7602" s="58" t="s">
        <v>9684</v>
      </c>
    </row>
    <row r="7603" spans="1:2" x14ac:dyDescent="0.25">
      <c r="A7603" s="57">
        <v>41113306</v>
      </c>
      <c r="B7603" s="58" t="s">
        <v>5117</v>
      </c>
    </row>
    <row r="7604" spans="1:2" x14ac:dyDescent="0.25">
      <c r="A7604" s="57">
        <v>41113308</v>
      </c>
      <c r="B7604" s="58" t="s">
        <v>3424</v>
      </c>
    </row>
    <row r="7605" spans="1:2" x14ac:dyDescent="0.25">
      <c r="A7605" s="57">
        <v>41113309</v>
      </c>
      <c r="B7605" s="58" t="s">
        <v>17005</v>
      </c>
    </row>
    <row r="7606" spans="1:2" x14ac:dyDescent="0.25">
      <c r="A7606" s="57">
        <v>41113310</v>
      </c>
      <c r="B7606" s="58" t="s">
        <v>9858</v>
      </c>
    </row>
    <row r="7607" spans="1:2" x14ac:dyDescent="0.25">
      <c r="A7607" s="57">
        <v>41113311</v>
      </c>
      <c r="B7607" s="58" t="s">
        <v>16624</v>
      </c>
    </row>
    <row r="7608" spans="1:2" x14ac:dyDescent="0.25">
      <c r="A7608" s="57">
        <v>41113312</v>
      </c>
      <c r="B7608" s="58" t="s">
        <v>12276</v>
      </c>
    </row>
    <row r="7609" spans="1:2" x14ac:dyDescent="0.25">
      <c r="A7609" s="57">
        <v>41113313</v>
      </c>
      <c r="B7609" s="58" t="s">
        <v>6198</v>
      </c>
    </row>
    <row r="7610" spans="1:2" x14ac:dyDescent="0.25">
      <c r="A7610" s="57">
        <v>41113314</v>
      </c>
      <c r="B7610" s="58" t="s">
        <v>4411</v>
      </c>
    </row>
    <row r="7611" spans="1:2" x14ac:dyDescent="0.25">
      <c r="A7611" s="57">
        <v>41113315</v>
      </c>
      <c r="B7611" s="58" t="s">
        <v>7108</v>
      </c>
    </row>
    <row r="7612" spans="1:2" x14ac:dyDescent="0.25">
      <c r="A7612" s="57">
        <v>41113316</v>
      </c>
      <c r="B7612" s="58" t="s">
        <v>16991</v>
      </c>
    </row>
    <row r="7613" spans="1:2" x14ac:dyDescent="0.25">
      <c r="A7613" s="57">
        <v>41113318</v>
      </c>
      <c r="B7613" s="58" t="s">
        <v>14270</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17042</v>
      </c>
    </row>
    <row r="7621" spans="1:2" x14ac:dyDescent="0.25">
      <c r="A7621" s="57">
        <v>41113403</v>
      </c>
      <c r="B7621" s="58" t="s">
        <v>11263</v>
      </c>
    </row>
    <row r="7622" spans="1:2" x14ac:dyDescent="0.25">
      <c r="A7622" s="57">
        <v>41113404</v>
      </c>
      <c r="B7622" s="58" t="s">
        <v>6834</v>
      </c>
    </row>
    <row r="7623" spans="1:2" x14ac:dyDescent="0.25">
      <c r="A7623" s="57">
        <v>41113405</v>
      </c>
      <c r="B7623" s="58" t="s">
        <v>18583</v>
      </c>
    </row>
    <row r="7624" spans="1:2" x14ac:dyDescent="0.25">
      <c r="A7624" s="57">
        <v>41113406</v>
      </c>
      <c r="B7624" s="58" t="s">
        <v>1887</v>
      </c>
    </row>
    <row r="7625" spans="1:2" x14ac:dyDescent="0.25">
      <c r="A7625" s="57">
        <v>41113407</v>
      </c>
      <c r="B7625" s="58" t="s">
        <v>5428</v>
      </c>
    </row>
    <row r="7626" spans="1:2" x14ac:dyDescent="0.25">
      <c r="A7626" s="57">
        <v>41113601</v>
      </c>
      <c r="B7626" s="58" t="s">
        <v>15490</v>
      </c>
    </row>
    <row r="7627" spans="1:2" x14ac:dyDescent="0.25">
      <c r="A7627" s="57">
        <v>41113602</v>
      </c>
      <c r="B7627" s="58" t="s">
        <v>6564</v>
      </c>
    </row>
    <row r="7628" spans="1:2" x14ac:dyDescent="0.25">
      <c r="A7628" s="57">
        <v>41113603</v>
      </c>
      <c r="B7628" s="58" t="s">
        <v>7006</v>
      </c>
    </row>
    <row r="7629" spans="1:2" x14ac:dyDescent="0.25">
      <c r="A7629" s="57">
        <v>41113604</v>
      </c>
      <c r="B7629" s="58" t="s">
        <v>13583</v>
      </c>
    </row>
    <row r="7630" spans="1:2" x14ac:dyDescent="0.25">
      <c r="A7630" s="57">
        <v>41113605</v>
      </c>
      <c r="B7630" s="58" t="s">
        <v>5944</v>
      </c>
    </row>
    <row r="7631" spans="1:2" x14ac:dyDescent="0.25">
      <c r="A7631" s="57">
        <v>41113606</v>
      </c>
      <c r="B7631" s="58" t="s">
        <v>784</v>
      </c>
    </row>
    <row r="7632" spans="1:2" x14ac:dyDescent="0.25">
      <c r="A7632" s="57">
        <v>41113607</v>
      </c>
      <c r="B7632" s="58" t="s">
        <v>5784</v>
      </c>
    </row>
    <row r="7633" spans="1:2" x14ac:dyDescent="0.25">
      <c r="A7633" s="57">
        <v>41113608</v>
      </c>
      <c r="B7633" s="58" t="s">
        <v>10377</v>
      </c>
    </row>
    <row r="7634" spans="1:2" x14ac:dyDescent="0.25">
      <c r="A7634" s="57">
        <v>41113611</v>
      </c>
      <c r="B7634" s="58" t="s">
        <v>12441</v>
      </c>
    </row>
    <row r="7635" spans="1:2" x14ac:dyDescent="0.25">
      <c r="A7635" s="57">
        <v>41113612</v>
      </c>
      <c r="B7635" s="58" t="s">
        <v>9364</v>
      </c>
    </row>
    <row r="7636" spans="1:2" x14ac:dyDescent="0.25">
      <c r="A7636" s="57">
        <v>41113613</v>
      </c>
      <c r="B7636" s="58" t="s">
        <v>894</v>
      </c>
    </row>
    <row r="7637" spans="1:2" x14ac:dyDescent="0.25">
      <c r="A7637" s="57">
        <v>41113614</v>
      </c>
      <c r="B7637" s="58" t="s">
        <v>14081</v>
      </c>
    </row>
    <row r="7638" spans="1:2" x14ac:dyDescent="0.25">
      <c r="A7638" s="57">
        <v>41113615</v>
      </c>
      <c r="B7638" s="58" t="s">
        <v>3047</v>
      </c>
    </row>
    <row r="7639" spans="1:2" x14ac:dyDescent="0.25">
      <c r="A7639" s="57">
        <v>41113616</v>
      </c>
      <c r="B7639" s="58" t="s">
        <v>8100</v>
      </c>
    </row>
    <row r="7640" spans="1:2" x14ac:dyDescent="0.25">
      <c r="A7640" s="57">
        <v>41113617</v>
      </c>
      <c r="B7640" s="58" t="s">
        <v>7749</v>
      </c>
    </row>
    <row r="7641" spans="1:2" x14ac:dyDescent="0.25">
      <c r="A7641" s="57">
        <v>41113618</v>
      </c>
      <c r="B7641" s="58" t="s">
        <v>14163</v>
      </c>
    </row>
    <row r="7642" spans="1:2" x14ac:dyDescent="0.25">
      <c r="A7642" s="57">
        <v>41113619</v>
      </c>
      <c r="B7642" s="58" t="s">
        <v>449</v>
      </c>
    </row>
    <row r="7643" spans="1:2" x14ac:dyDescent="0.25">
      <c r="A7643" s="57">
        <v>41113620</v>
      </c>
      <c r="B7643" s="58" t="s">
        <v>9502</v>
      </c>
    </row>
    <row r="7644" spans="1:2" x14ac:dyDescent="0.25">
      <c r="A7644" s="57">
        <v>41113621</v>
      </c>
      <c r="B7644" s="58" t="s">
        <v>4647</v>
      </c>
    </row>
    <row r="7645" spans="1:2" x14ac:dyDescent="0.25">
      <c r="A7645" s="57">
        <v>41113622</v>
      </c>
      <c r="B7645" s="58" t="s">
        <v>16409</v>
      </c>
    </row>
    <row r="7646" spans="1:2" x14ac:dyDescent="0.25">
      <c r="A7646" s="57">
        <v>41113623</v>
      </c>
      <c r="B7646" s="58" t="s">
        <v>17137</v>
      </c>
    </row>
    <row r="7647" spans="1:2" x14ac:dyDescent="0.25">
      <c r="A7647" s="57">
        <v>41113624</v>
      </c>
      <c r="B7647" s="58" t="s">
        <v>10274</v>
      </c>
    </row>
    <row r="7648" spans="1:2" x14ac:dyDescent="0.25">
      <c r="A7648" s="57">
        <v>41113625</v>
      </c>
      <c r="B7648" s="58" t="s">
        <v>16672</v>
      </c>
    </row>
    <row r="7649" spans="1:2" x14ac:dyDescent="0.25">
      <c r="A7649" s="57">
        <v>41113626</v>
      </c>
      <c r="B7649" s="58" t="s">
        <v>9849</v>
      </c>
    </row>
    <row r="7650" spans="1:2" x14ac:dyDescent="0.25">
      <c r="A7650" s="57">
        <v>41113627</v>
      </c>
      <c r="B7650" s="58" t="s">
        <v>6968</v>
      </c>
    </row>
    <row r="7651" spans="1:2" x14ac:dyDescent="0.25">
      <c r="A7651" s="57">
        <v>41113628</v>
      </c>
      <c r="B7651" s="58" t="s">
        <v>10177</v>
      </c>
    </row>
    <row r="7652" spans="1:2" x14ac:dyDescent="0.25">
      <c r="A7652" s="57">
        <v>41113629</v>
      </c>
      <c r="B7652" s="58" t="s">
        <v>3315</v>
      </c>
    </row>
    <row r="7653" spans="1:2" x14ac:dyDescent="0.25">
      <c r="A7653" s="57">
        <v>41113630</v>
      </c>
      <c r="B7653" s="58" t="s">
        <v>3820</v>
      </c>
    </row>
    <row r="7654" spans="1:2" x14ac:dyDescent="0.25">
      <c r="A7654" s="57">
        <v>41113631</v>
      </c>
      <c r="B7654" s="58" t="s">
        <v>10939</v>
      </c>
    </row>
    <row r="7655" spans="1:2" x14ac:dyDescent="0.25">
      <c r="A7655" s="57">
        <v>41113632</v>
      </c>
      <c r="B7655" s="58" t="s">
        <v>14466</v>
      </c>
    </row>
    <row r="7656" spans="1:2" x14ac:dyDescent="0.25">
      <c r="A7656" s="57">
        <v>41113633</v>
      </c>
      <c r="B7656" s="58" t="s">
        <v>1079</v>
      </c>
    </row>
    <row r="7657" spans="1:2" x14ac:dyDescent="0.25">
      <c r="A7657" s="57">
        <v>41113634</v>
      </c>
      <c r="B7657" s="58" t="s">
        <v>16373</v>
      </c>
    </row>
    <row r="7658" spans="1:2" x14ac:dyDescent="0.25">
      <c r="A7658" s="57">
        <v>41113635</v>
      </c>
      <c r="B7658" s="58" t="s">
        <v>18644</v>
      </c>
    </row>
    <row r="7659" spans="1:2" x14ac:dyDescent="0.25">
      <c r="A7659" s="57">
        <v>41113636</v>
      </c>
      <c r="B7659" s="58" t="s">
        <v>11357</v>
      </c>
    </row>
    <row r="7660" spans="1:2" x14ac:dyDescent="0.25">
      <c r="A7660" s="57">
        <v>41113637</v>
      </c>
      <c r="B7660" s="58" t="s">
        <v>5732</v>
      </c>
    </row>
    <row r="7661" spans="1:2" x14ac:dyDescent="0.25">
      <c r="A7661" s="57">
        <v>41113638</v>
      </c>
      <c r="B7661" s="58" t="s">
        <v>18210</v>
      </c>
    </row>
    <row r="7662" spans="1:2" x14ac:dyDescent="0.25">
      <c r="A7662" s="57">
        <v>41113639</v>
      </c>
      <c r="B7662" s="58" t="s">
        <v>5674</v>
      </c>
    </row>
    <row r="7663" spans="1:2" x14ac:dyDescent="0.25">
      <c r="A7663" s="57">
        <v>41113640</v>
      </c>
      <c r="B7663" s="58" t="s">
        <v>10252</v>
      </c>
    </row>
    <row r="7664" spans="1:2" x14ac:dyDescent="0.25">
      <c r="A7664" s="57">
        <v>41113641</v>
      </c>
      <c r="B7664" s="58" t="s">
        <v>14188</v>
      </c>
    </row>
    <row r="7665" spans="1:2" x14ac:dyDescent="0.25">
      <c r="A7665" s="57">
        <v>41113642</v>
      </c>
      <c r="B7665" s="58" t="s">
        <v>1470</v>
      </c>
    </row>
    <row r="7666" spans="1:2" x14ac:dyDescent="0.25">
      <c r="A7666" s="57">
        <v>41113643</v>
      </c>
      <c r="B7666" s="58" t="s">
        <v>3825</v>
      </c>
    </row>
    <row r="7667" spans="1:2" x14ac:dyDescent="0.25">
      <c r="A7667" s="57">
        <v>41113644</v>
      </c>
      <c r="B7667" s="58" t="s">
        <v>17195</v>
      </c>
    </row>
    <row r="7668" spans="1:2" x14ac:dyDescent="0.25">
      <c r="A7668" s="57">
        <v>41113645</v>
      </c>
      <c r="B7668" s="58" t="s">
        <v>5239</v>
      </c>
    </row>
    <row r="7669" spans="1:2" x14ac:dyDescent="0.25">
      <c r="A7669" s="57">
        <v>41113646</v>
      </c>
      <c r="B7669" s="58" t="s">
        <v>13551</v>
      </c>
    </row>
    <row r="7670" spans="1:2" x14ac:dyDescent="0.25">
      <c r="A7670" s="57">
        <v>41113647</v>
      </c>
      <c r="B7670" s="58" t="s">
        <v>11291</v>
      </c>
    </row>
    <row r="7671" spans="1:2" x14ac:dyDescent="0.25">
      <c r="A7671" s="57">
        <v>41113648</v>
      </c>
      <c r="B7671" s="58" t="s">
        <v>14369</v>
      </c>
    </row>
    <row r="7672" spans="1:2" x14ac:dyDescent="0.25">
      <c r="A7672" s="57">
        <v>41113701</v>
      </c>
      <c r="B7672" s="58" t="s">
        <v>1050</v>
      </c>
    </row>
    <row r="7673" spans="1:2" x14ac:dyDescent="0.25">
      <c r="A7673" s="57">
        <v>41113702</v>
      </c>
      <c r="B7673" s="58" t="s">
        <v>15674</v>
      </c>
    </row>
    <row r="7674" spans="1:2" x14ac:dyDescent="0.25">
      <c r="A7674" s="57">
        <v>41113703</v>
      </c>
      <c r="B7674" s="58" t="s">
        <v>8997</v>
      </c>
    </row>
    <row r="7675" spans="1:2" x14ac:dyDescent="0.25">
      <c r="A7675" s="57">
        <v>41113704</v>
      </c>
      <c r="B7675" s="58" t="s">
        <v>9954</v>
      </c>
    </row>
    <row r="7676" spans="1:2" x14ac:dyDescent="0.25">
      <c r="A7676" s="57">
        <v>41113705</v>
      </c>
      <c r="B7676" s="58" t="s">
        <v>8019</v>
      </c>
    </row>
    <row r="7677" spans="1:2" x14ac:dyDescent="0.25">
      <c r="A7677" s="57">
        <v>41113706</v>
      </c>
      <c r="B7677" s="58" t="s">
        <v>1065</v>
      </c>
    </row>
    <row r="7678" spans="1:2" x14ac:dyDescent="0.25">
      <c r="A7678" s="57">
        <v>41113707</v>
      </c>
      <c r="B7678" s="58" t="s">
        <v>18811</v>
      </c>
    </row>
    <row r="7679" spans="1:2" x14ac:dyDescent="0.25">
      <c r="A7679" s="57">
        <v>41113708</v>
      </c>
      <c r="B7679" s="58" t="s">
        <v>11093</v>
      </c>
    </row>
    <row r="7680" spans="1:2" x14ac:dyDescent="0.25">
      <c r="A7680" s="57">
        <v>41113709</v>
      </c>
      <c r="B7680" s="58" t="s">
        <v>1848</v>
      </c>
    </row>
    <row r="7681" spans="1:2" x14ac:dyDescent="0.25">
      <c r="A7681" s="57">
        <v>41113710</v>
      </c>
      <c r="B7681" s="58" t="s">
        <v>14424</v>
      </c>
    </row>
    <row r="7682" spans="1:2" x14ac:dyDescent="0.25">
      <c r="A7682" s="57">
        <v>41113711</v>
      </c>
      <c r="B7682" s="58" t="s">
        <v>11621</v>
      </c>
    </row>
    <row r="7683" spans="1:2" x14ac:dyDescent="0.25">
      <c r="A7683" s="57">
        <v>41113712</v>
      </c>
      <c r="B7683" s="58" t="s">
        <v>17171</v>
      </c>
    </row>
    <row r="7684" spans="1:2" x14ac:dyDescent="0.25">
      <c r="A7684" s="57">
        <v>41113713</v>
      </c>
      <c r="B7684" s="58" t="s">
        <v>11314</v>
      </c>
    </row>
    <row r="7685" spans="1:2" x14ac:dyDescent="0.25">
      <c r="A7685" s="57">
        <v>41113714</v>
      </c>
      <c r="B7685" s="58" t="s">
        <v>4925</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6705</v>
      </c>
    </row>
    <row r="7694" spans="1:2" x14ac:dyDescent="0.25">
      <c r="A7694" s="57">
        <v>41113805</v>
      </c>
      <c r="B7694" s="58" t="s">
        <v>4610</v>
      </c>
    </row>
    <row r="7695" spans="1:2" x14ac:dyDescent="0.25">
      <c r="A7695" s="57">
        <v>41113806</v>
      </c>
      <c r="B7695" s="58" t="s">
        <v>9098</v>
      </c>
    </row>
    <row r="7696" spans="1:2" x14ac:dyDescent="0.25">
      <c r="A7696" s="57">
        <v>41113807</v>
      </c>
      <c r="B7696" s="58" t="s">
        <v>10230</v>
      </c>
    </row>
    <row r="7697" spans="1:2" x14ac:dyDescent="0.25">
      <c r="A7697" s="57">
        <v>41113808</v>
      </c>
      <c r="B7697" s="58" t="s">
        <v>14337</v>
      </c>
    </row>
    <row r="7698" spans="1:2" x14ac:dyDescent="0.25">
      <c r="A7698" s="57">
        <v>41113901</v>
      </c>
      <c r="B7698" s="58" t="s">
        <v>10808</v>
      </c>
    </row>
    <row r="7699" spans="1:2" x14ac:dyDescent="0.25">
      <c r="A7699" s="57">
        <v>41113902</v>
      </c>
      <c r="B7699" s="58" t="s">
        <v>9168</v>
      </c>
    </row>
    <row r="7700" spans="1:2" x14ac:dyDescent="0.25">
      <c r="A7700" s="57">
        <v>41113903</v>
      </c>
      <c r="B7700" s="58" t="s">
        <v>5494</v>
      </c>
    </row>
    <row r="7701" spans="1:2" x14ac:dyDescent="0.25">
      <c r="A7701" s="57">
        <v>41113904</v>
      </c>
      <c r="B7701" s="58" t="s">
        <v>5812</v>
      </c>
    </row>
    <row r="7702" spans="1:2" x14ac:dyDescent="0.25">
      <c r="A7702" s="57">
        <v>41113905</v>
      </c>
      <c r="B7702" s="58" t="s">
        <v>17656</v>
      </c>
    </row>
    <row r="7703" spans="1:2" x14ac:dyDescent="0.25">
      <c r="A7703" s="57">
        <v>41113906</v>
      </c>
      <c r="B7703" s="58" t="s">
        <v>9069</v>
      </c>
    </row>
    <row r="7704" spans="1:2" x14ac:dyDescent="0.25">
      <c r="A7704" s="57">
        <v>41113907</v>
      </c>
      <c r="B7704" s="58" t="s">
        <v>2912</v>
      </c>
    </row>
    <row r="7705" spans="1:2" x14ac:dyDescent="0.25">
      <c r="A7705" s="57">
        <v>41113908</v>
      </c>
      <c r="B7705" s="58" t="s">
        <v>17694</v>
      </c>
    </row>
    <row r="7706" spans="1:2" x14ac:dyDescent="0.25">
      <c r="A7706" s="57">
        <v>41113909</v>
      </c>
      <c r="B7706" s="58" t="s">
        <v>7445</v>
      </c>
    </row>
    <row r="7707" spans="1:2" x14ac:dyDescent="0.25">
      <c r="A7707" s="57">
        <v>41113910</v>
      </c>
      <c r="B7707" s="58" t="s">
        <v>13308</v>
      </c>
    </row>
    <row r="7708" spans="1:2" x14ac:dyDescent="0.25">
      <c r="A7708" s="57">
        <v>41114001</v>
      </c>
      <c r="B7708" s="58" t="s">
        <v>10517</v>
      </c>
    </row>
    <row r="7709" spans="1:2" x14ac:dyDescent="0.25">
      <c r="A7709" s="57">
        <v>41114102</v>
      </c>
      <c r="B7709" s="58" t="s">
        <v>4669</v>
      </c>
    </row>
    <row r="7710" spans="1:2" x14ac:dyDescent="0.25">
      <c r="A7710" s="57">
        <v>41114103</v>
      </c>
      <c r="B7710" s="58" t="s">
        <v>14124</v>
      </c>
    </row>
    <row r="7711" spans="1:2" x14ac:dyDescent="0.25">
      <c r="A7711" s="57">
        <v>41114104</v>
      </c>
      <c r="B7711" s="58" t="s">
        <v>8196</v>
      </c>
    </row>
    <row r="7712" spans="1:2" x14ac:dyDescent="0.25">
      <c r="A7712" s="57">
        <v>41114105</v>
      </c>
      <c r="B7712" s="58" t="s">
        <v>5919</v>
      </c>
    </row>
    <row r="7713" spans="1:2" x14ac:dyDescent="0.25">
      <c r="A7713" s="57">
        <v>41114106</v>
      </c>
      <c r="B7713" s="58" t="s">
        <v>14595</v>
      </c>
    </row>
    <row r="7714" spans="1:2" x14ac:dyDescent="0.25">
      <c r="A7714" s="57">
        <v>41114107</v>
      </c>
      <c r="B7714" s="58" t="s">
        <v>3103</v>
      </c>
    </row>
    <row r="7715" spans="1:2" x14ac:dyDescent="0.25">
      <c r="A7715" s="57">
        <v>41114108</v>
      </c>
      <c r="B7715" s="58" t="s">
        <v>17338</v>
      </c>
    </row>
    <row r="7716" spans="1:2" x14ac:dyDescent="0.25">
      <c r="A7716" s="57">
        <v>41114201</v>
      </c>
      <c r="B7716" s="58" t="s">
        <v>8291</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8589</v>
      </c>
    </row>
    <row r="7721" spans="1:2" x14ac:dyDescent="0.25">
      <c r="A7721" s="57">
        <v>41114206</v>
      </c>
      <c r="B7721" s="58" t="s">
        <v>11622</v>
      </c>
    </row>
    <row r="7722" spans="1:2" x14ac:dyDescent="0.25">
      <c r="A7722" s="57">
        <v>41114301</v>
      </c>
      <c r="B7722" s="58" t="s">
        <v>4210</v>
      </c>
    </row>
    <row r="7723" spans="1:2" x14ac:dyDescent="0.25">
      <c r="A7723" s="57">
        <v>41114302</v>
      </c>
      <c r="B7723" s="58" t="s">
        <v>17423</v>
      </c>
    </row>
    <row r="7724" spans="1:2" x14ac:dyDescent="0.25">
      <c r="A7724" s="57">
        <v>41114303</v>
      </c>
      <c r="B7724" s="58" t="s">
        <v>15568</v>
      </c>
    </row>
    <row r="7725" spans="1:2" x14ac:dyDescent="0.25">
      <c r="A7725" s="57">
        <v>41114401</v>
      </c>
      <c r="B7725" s="58" t="s">
        <v>10979</v>
      </c>
    </row>
    <row r="7726" spans="1:2" x14ac:dyDescent="0.25">
      <c r="A7726" s="57">
        <v>41114402</v>
      </c>
      <c r="B7726" s="58" t="s">
        <v>14806</v>
      </c>
    </row>
    <row r="7727" spans="1:2" x14ac:dyDescent="0.25">
      <c r="A7727" s="57">
        <v>41114403</v>
      </c>
      <c r="B7727" s="58" t="s">
        <v>15624</v>
      </c>
    </row>
    <row r="7728" spans="1:2" x14ac:dyDescent="0.25">
      <c r="A7728" s="57">
        <v>41114404</v>
      </c>
      <c r="B7728" s="58" t="s">
        <v>226</v>
      </c>
    </row>
    <row r="7729" spans="1:2" x14ac:dyDescent="0.25">
      <c r="A7729" s="57">
        <v>41114405</v>
      </c>
      <c r="B7729" s="58" t="s">
        <v>9170</v>
      </c>
    </row>
    <row r="7730" spans="1:2" x14ac:dyDescent="0.25">
      <c r="A7730" s="57">
        <v>41114406</v>
      </c>
      <c r="B7730" s="58" t="s">
        <v>16165</v>
      </c>
    </row>
    <row r="7731" spans="1:2" x14ac:dyDescent="0.25">
      <c r="A7731" s="57">
        <v>41114407</v>
      </c>
      <c r="B7731" s="58" t="s">
        <v>12519</v>
      </c>
    </row>
    <row r="7732" spans="1:2" x14ac:dyDescent="0.25">
      <c r="A7732" s="57">
        <v>41114408</v>
      </c>
      <c r="B7732" s="58" t="s">
        <v>15493</v>
      </c>
    </row>
    <row r="7733" spans="1:2" x14ac:dyDescent="0.25">
      <c r="A7733" s="57">
        <v>41114409</v>
      </c>
      <c r="B7733" s="58" t="s">
        <v>1612</v>
      </c>
    </row>
    <row r="7734" spans="1:2" x14ac:dyDescent="0.25">
      <c r="A7734" s="57">
        <v>41114410</v>
      </c>
      <c r="B7734" s="58" t="s">
        <v>2528</v>
      </c>
    </row>
    <row r="7735" spans="1:2" x14ac:dyDescent="0.25">
      <c r="A7735" s="57">
        <v>41114411</v>
      </c>
      <c r="B7735" s="58" t="s">
        <v>8821</v>
      </c>
    </row>
    <row r="7736" spans="1:2" x14ac:dyDescent="0.25">
      <c r="A7736" s="57">
        <v>41114501</v>
      </c>
      <c r="B7736" s="58" t="s">
        <v>13711</v>
      </c>
    </row>
    <row r="7737" spans="1:2" x14ac:dyDescent="0.25">
      <c r="A7737" s="57">
        <v>41114502</v>
      </c>
      <c r="B7737" s="58" t="s">
        <v>16925</v>
      </c>
    </row>
    <row r="7738" spans="1:2" x14ac:dyDescent="0.25">
      <c r="A7738" s="57">
        <v>41114503</v>
      </c>
      <c r="B7738" s="58" t="s">
        <v>1735</v>
      </c>
    </row>
    <row r="7739" spans="1:2" x14ac:dyDescent="0.25">
      <c r="A7739" s="57">
        <v>41114504</v>
      </c>
      <c r="B7739" s="58" t="s">
        <v>15972</v>
      </c>
    </row>
    <row r="7740" spans="1:2" x14ac:dyDescent="0.25">
      <c r="A7740" s="57">
        <v>41114505</v>
      </c>
      <c r="B7740" s="58" t="s">
        <v>11853</v>
      </c>
    </row>
    <row r="7741" spans="1:2" x14ac:dyDescent="0.25">
      <c r="A7741" s="57">
        <v>41114506</v>
      </c>
      <c r="B7741" s="58" t="s">
        <v>4691</v>
      </c>
    </row>
    <row r="7742" spans="1:2" x14ac:dyDescent="0.25">
      <c r="A7742" s="57">
        <v>41114507</v>
      </c>
      <c r="B7742" s="58" t="s">
        <v>18779</v>
      </c>
    </row>
    <row r="7743" spans="1:2" x14ac:dyDescent="0.25">
      <c r="A7743" s="57">
        <v>41114508</v>
      </c>
      <c r="B7743" s="58" t="s">
        <v>8090</v>
      </c>
    </row>
    <row r="7744" spans="1:2" x14ac:dyDescent="0.25">
      <c r="A7744" s="57">
        <v>41114509</v>
      </c>
      <c r="B7744" s="58" t="s">
        <v>6143</v>
      </c>
    </row>
    <row r="7745" spans="1:2" x14ac:dyDescent="0.25">
      <c r="A7745" s="57">
        <v>41114510</v>
      </c>
      <c r="B7745" s="58" t="s">
        <v>7128</v>
      </c>
    </row>
    <row r="7746" spans="1:2" x14ac:dyDescent="0.25">
      <c r="A7746" s="57">
        <v>41114601</v>
      </c>
      <c r="B7746" s="58" t="s">
        <v>764</v>
      </c>
    </row>
    <row r="7747" spans="1:2" x14ac:dyDescent="0.25">
      <c r="A7747" s="57">
        <v>41114602</v>
      </c>
      <c r="B7747" s="58" t="s">
        <v>10373</v>
      </c>
    </row>
    <row r="7748" spans="1:2" x14ac:dyDescent="0.25">
      <c r="A7748" s="57">
        <v>41114603</v>
      </c>
      <c r="B7748" s="58" t="s">
        <v>4358</v>
      </c>
    </row>
    <row r="7749" spans="1:2" x14ac:dyDescent="0.25">
      <c r="A7749" s="57">
        <v>41114604</v>
      </c>
      <c r="B7749" s="58" t="s">
        <v>11615</v>
      </c>
    </row>
    <row r="7750" spans="1:2" x14ac:dyDescent="0.25">
      <c r="A7750" s="57">
        <v>41114605</v>
      </c>
      <c r="B7750" s="58" t="s">
        <v>5862</v>
      </c>
    </row>
    <row r="7751" spans="1:2" x14ac:dyDescent="0.25">
      <c r="A7751" s="57">
        <v>41114606</v>
      </c>
      <c r="B7751" s="58" t="s">
        <v>1626</v>
      </c>
    </row>
    <row r="7752" spans="1:2" x14ac:dyDescent="0.25">
      <c r="A7752" s="57">
        <v>41114607</v>
      </c>
      <c r="B7752" s="58" t="s">
        <v>9179</v>
      </c>
    </row>
    <row r="7753" spans="1:2" x14ac:dyDescent="0.25">
      <c r="A7753" s="57">
        <v>41114608</v>
      </c>
      <c r="B7753" s="58" t="s">
        <v>11794</v>
      </c>
    </row>
    <row r="7754" spans="1:2" x14ac:dyDescent="0.25">
      <c r="A7754" s="57">
        <v>41114609</v>
      </c>
      <c r="B7754" s="58" t="s">
        <v>5629</v>
      </c>
    </row>
    <row r="7755" spans="1:2" x14ac:dyDescent="0.25">
      <c r="A7755" s="57">
        <v>41114610</v>
      </c>
      <c r="B7755" s="58" t="s">
        <v>10495</v>
      </c>
    </row>
    <row r="7756" spans="1:2" x14ac:dyDescent="0.25">
      <c r="A7756" s="57">
        <v>41114611</v>
      </c>
      <c r="B7756" s="58" t="s">
        <v>11433</v>
      </c>
    </row>
    <row r="7757" spans="1:2" x14ac:dyDescent="0.25">
      <c r="A7757" s="57">
        <v>41114612</v>
      </c>
      <c r="B7757" s="58" t="s">
        <v>16755</v>
      </c>
    </row>
    <row r="7758" spans="1:2" x14ac:dyDescent="0.25">
      <c r="A7758" s="57">
        <v>41114613</v>
      </c>
      <c r="B7758" s="58" t="s">
        <v>2438</v>
      </c>
    </row>
    <row r="7759" spans="1:2" x14ac:dyDescent="0.25">
      <c r="A7759" s="57">
        <v>41114614</v>
      </c>
      <c r="B7759" s="58" t="s">
        <v>5652</v>
      </c>
    </row>
    <row r="7760" spans="1:2" x14ac:dyDescent="0.25">
      <c r="A7760" s="57">
        <v>41114615</v>
      </c>
      <c r="B7760" s="58" t="s">
        <v>14800</v>
      </c>
    </row>
    <row r="7761" spans="1:2" x14ac:dyDescent="0.25">
      <c r="A7761" s="57">
        <v>41114616</v>
      </c>
      <c r="B7761" s="58" t="s">
        <v>8535</v>
      </c>
    </row>
    <row r="7762" spans="1:2" x14ac:dyDescent="0.25">
      <c r="A7762" s="57">
        <v>41114617</v>
      </c>
      <c r="B7762" s="58" t="s">
        <v>5649</v>
      </c>
    </row>
    <row r="7763" spans="1:2" x14ac:dyDescent="0.25">
      <c r="A7763" s="57">
        <v>41114618</v>
      </c>
      <c r="B7763" s="58" t="s">
        <v>11500</v>
      </c>
    </row>
    <row r="7764" spans="1:2" x14ac:dyDescent="0.25">
      <c r="A7764" s="57">
        <v>41114619</v>
      </c>
      <c r="B7764" s="58" t="s">
        <v>16767</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10351</v>
      </c>
    </row>
    <row r="7770" spans="1:2" x14ac:dyDescent="0.25">
      <c r="A7770" s="57">
        <v>41114625</v>
      </c>
      <c r="B7770" s="58" t="s">
        <v>9869</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14951</v>
      </c>
    </row>
    <row r="7781" spans="1:2" x14ac:dyDescent="0.25">
      <c r="A7781" s="57">
        <v>41115101</v>
      </c>
      <c r="B7781" s="58" t="s">
        <v>10182</v>
      </c>
    </row>
    <row r="7782" spans="1:2" x14ac:dyDescent="0.25">
      <c r="A7782" s="57">
        <v>41115201</v>
      </c>
      <c r="B7782" s="58" t="s">
        <v>4024</v>
      </c>
    </row>
    <row r="7783" spans="1:2" x14ac:dyDescent="0.25">
      <c r="A7783" s="57">
        <v>41115202</v>
      </c>
      <c r="B7783" s="58" t="s">
        <v>870</v>
      </c>
    </row>
    <row r="7784" spans="1:2" x14ac:dyDescent="0.25">
      <c r="A7784" s="57">
        <v>41115301</v>
      </c>
      <c r="B7784" s="58" t="s">
        <v>9557</v>
      </c>
    </row>
    <row r="7785" spans="1:2" x14ac:dyDescent="0.25">
      <c r="A7785" s="57">
        <v>41115302</v>
      </c>
      <c r="B7785" s="58" t="s">
        <v>12989</v>
      </c>
    </row>
    <row r="7786" spans="1:2" x14ac:dyDescent="0.25">
      <c r="A7786" s="57">
        <v>41115303</v>
      </c>
      <c r="B7786" s="58" t="s">
        <v>13672</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11740</v>
      </c>
    </row>
    <row r="7791" spans="1:2" x14ac:dyDescent="0.25">
      <c r="A7791" s="57">
        <v>41115308</v>
      </c>
      <c r="B7791" s="58" t="s">
        <v>5628</v>
      </c>
    </row>
    <row r="7792" spans="1:2" x14ac:dyDescent="0.25">
      <c r="A7792" s="57">
        <v>41115309</v>
      </c>
      <c r="B7792" s="58" t="s">
        <v>11784</v>
      </c>
    </row>
    <row r="7793" spans="1:2" x14ac:dyDescent="0.25">
      <c r="A7793" s="57">
        <v>41115310</v>
      </c>
      <c r="B7793" s="58" t="s">
        <v>6816</v>
      </c>
    </row>
    <row r="7794" spans="1:2" x14ac:dyDescent="0.25">
      <c r="A7794" s="57">
        <v>41115311</v>
      </c>
      <c r="B7794" s="58" t="s">
        <v>13969</v>
      </c>
    </row>
    <row r="7795" spans="1:2" x14ac:dyDescent="0.25">
      <c r="A7795" s="57">
        <v>41115312</v>
      </c>
      <c r="B7795" s="58" t="s">
        <v>14838</v>
      </c>
    </row>
    <row r="7796" spans="1:2" x14ac:dyDescent="0.25">
      <c r="A7796" s="57">
        <v>41115313</v>
      </c>
      <c r="B7796" s="58" t="s">
        <v>1129</v>
      </c>
    </row>
    <row r="7797" spans="1:2" x14ac:dyDescent="0.25">
      <c r="A7797" s="57">
        <v>41115314</v>
      </c>
      <c r="B7797" s="58" t="s">
        <v>2842</v>
      </c>
    </row>
    <row r="7798" spans="1:2" x14ac:dyDescent="0.25">
      <c r="A7798" s="57">
        <v>41115315</v>
      </c>
      <c r="B7798" s="58" t="s">
        <v>14491</v>
      </c>
    </row>
    <row r="7799" spans="1:2" x14ac:dyDescent="0.25">
      <c r="A7799" s="57">
        <v>41115316</v>
      </c>
      <c r="B7799" s="58" t="s">
        <v>11023</v>
      </c>
    </row>
    <row r="7800" spans="1:2" x14ac:dyDescent="0.25">
      <c r="A7800" s="57">
        <v>41115317</v>
      </c>
      <c r="B7800" s="58" t="s">
        <v>9095</v>
      </c>
    </row>
    <row r="7801" spans="1:2" x14ac:dyDescent="0.25">
      <c r="A7801" s="57">
        <v>41115318</v>
      </c>
      <c r="B7801" s="58" t="s">
        <v>11266</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11199</v>
      </c>
    </row>
    <row r="7806" spans="1:2" x14ac:dyDescent="0.25">
      <c r="A7806" s="57">
        <v>41115401</v>
      </c>
      <c r="B7806" s="58" t="s">
        <v>15835</v>
      </c>
    </row>
    <row r="7807" spans="1:2" x14ac:dyDescent="0.25">
      <c r="A7807" s="57">
        <v>41115402</v>
      </c>
      <c r="B7807" s="58" t="s">
        <v>15357</v>
      </c>
    </row>
    <row r="7808" spans="1:2" x14ac:dyDescent="0.25">
      <c r="A7808" s="57">
        <v>41115403</v>
      </c>
      <c r="B7808" s="58" t="s">
        <v>18151</v>
      </c>
    </row>
    <row r="7809" spans="1:2" x14ac:dyDescent="0.25">
      <c r="A7809" s="57">
        <v>41115404</v>
      </c>
      <c r="B7809" s="58" t="s">
        <v>18377</v>
      </c>
    </row>
    <row r="7810" spans="1:2" x14ac:dyDescent="0.25">
      <c r="A7810" s="57">
        <v>41115405</v>
      </c>
      <c r="B7810" s="58" t="s">
        <v>14658</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12012</v>
      </c>
    </row>
    <row r="7816" spans="1:2" x14ac:dyDescent="0.25">
      <c r="A7816" s="57">
        <v>41115411</v>
      </c>
      <c r="B7816" s="58" t="s">
        <v>18097</v>
      </c>
    </row>
    <row r="7817" spans="1:2" x14ac:dyDescent="0.25">
      <c r="A7817" s="57">
        <v>41115501</v>
      </c>
      <c r="B7817" s="58" t="s">
        <v>11674</v>
      </c>
    </row>
    <row r="7818" spans="1:2" x14ac:dyDescent="0.25">
      <c r="A7818" s="57">
        <v>41115502</v>
      </c>
      <c r="B7818" s="58" t="s">
        <v>9896</v>
      </c>
    </row>
    <row r="7819" spans="1:2" x14ac:dyDescent="0.25">
      <c r="A7819" s="57">
        <v>41115503</v>
      </c>
      <c r="B7819" s="58" t="s">
        <v>17678</v>
      </c>
    </row>
    <row r="7820" spans="1:2" x14ac:dyDescent="0.25">
      <c r="A7820" s="57">
        <v>41115504</v>
      </c>
      <c r="B7820" s="58" t="s">
        <v>6898</v>
      </c>
    </row>
    <row r="7821" spans="1:2" x14ac:dyDescent="0.25">
      <c r="A7821" s="57">
        <v>41115505</v>
      </c>
      <c r="B7821" s="58" t="s">
        <v>12819</v>
      </c>
    </row>
    <row r="7822" spans="1:2" x14ac:dyDescent="0.25">
      <c r="A7822" s="57">
        <v>41115601</v>
      </c>
      <c r="B7822" s="58" t="s">
        <v>10271</v>
      </c>
    </row>
    <row r="7823" spans="1:2" x14ac:dyDescent="0.25">
      <c r="A7823" s="57">
        <v>41115602</v>
      </c>
      <c r="B7823" s="58" t="s">
        <v>7250</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11629</v>
      </c>
    </row>
    <row r="7830" spans="1:2" x14ac:dyDescent="0.25">
      <c r="A7830" s="57">
        <v>41115609</v>
      </c>
      <c r="B7830" s="58" t="s">
        <v>13743</v>
      </c>
    </row>
    <row r="7831" spans="1:2" x14ac:dyDescent="0.25">
      <c r="A7831" s="57">
        <v>41115610</v>
      </c>
      <c r="B7831" s="58" t="s">
        <v>12986</v>
      </c>
    </row>
    <row r="7832" spans="1:2" x14ac:dyDescent="0.25">
      <c r="A7832" s="57">
        <v>41115611</v>
      </c>
      <c r="B7832" s="58" t="s">
        <v>13812</v>
      </c>
    </row>
    <row r="7833" spans="1:2" x14ac:dyDescent="0.25">
      <c r="A7833" s="57">
        <v>41115612</v>
      </c>
      <c r="B7833" s="58" t="s">
        <v>88</v>
      </c>
    </row>
    <row r="7834" spans="1:2" x14ac:dyDescent="0.25">
      <c r="A7834" s="57">
        <v>41115613</v>
      </c>
      <c r="B7834" s="58" t="s">
        <v>10154</v>
      </c>
    </row>
    <row r="7835" spans="1:2" x14ac:dyDescent="0.25">
      <c r="A7835" s="57">
        <v>41115614</v>
      </c>
      <c r="B7835" s="58" t="s">
        <v>8329</v>
      </c>
    </row>
    <row r="7836" spans="1:2" x14ac:dyDescent="0.25">
      <c r="A7836" s="57">
        <v>41115701</v>
      </c>
      <c r="B7836" s="58" t="s">
        <v>2661</v>
      </c>
    </row>
    <row r="7837" spans="1:2" x14ac:dyDescent="0.25">
      <c r="A7837" s="57">
        <v>41115702</v>
      </c>
      <c r="B7837" s="58" t="s">
        <v>2741</v>
      </c>
    </row>
    <row r="7838" spans="1:2" x14ac:dyDescent="0.25">
      <c r="A7838" s="57">
        <v>41115703</v>
      </c>
      <c r="B7838" s="58" t="s">
        <v>11373</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6256</v>
      </c>
    </row>
    <row r="7843" spans="1:2" x14ac:dyDescent="0.25">
      <c r="A7843" s="57">
        <v>41115708</v>
      </c>
      <c r="B7843" s="58" t="s">
        <v>4938</v>
      </c>
    </row>
    <row r="7844" spans="1:2" x14ac:dyDescent="0.25">
      <c r="A7844" s="57">
        <v>41115709</v>
      </c>
      <c r="B7844" s="58" t="s">
        <v>2263</v>
      </c>
    </row>
    <row r="7845" spans="1:2" x14ac:dyDescent="0.25">
      <c r="A7845" s="57">
        <v>41115710</v>
      </c>
      <c r="B7845" s="58" t="s">
        <v>10921</v>
      </c>
    </row>
    <row r="7846" spans="1:2" x14ac:dyDescent="0.25">
      <c r="A7846" s="57">
        <v>41115711</v>
      </c>
      <c r="B7846" s="58" t="s">
        <v>5495</v>
      </c>
    </row>
    <row r="7847" spans="1:2" x14ac:dyDescent="0.25">
      <c r="A7847" s="57">
        <v>41115712</v>
      </c>
      <c r="B7847" s="58" t="s">
        <v>16738</v>
      </c>
    </row>
    <row r="7848" spans="1:2" x14ac:dyDescent="0.25">
      <c r="A7848" s="57">
        <v>41115713</v>
      </c>
      <c r="B7848" s="58" t="s">
        <v>5310</v>
      </c>
    </row>
    <row r="7849" spans="1:2" x14ac:dyDescent="0.25">
      <c r="A7849" s="57">
        <v>41115714</v>
      </c>
      <c r="B7849" s="58" t="s">
        <v>5832</v>
      </c>
    </row>
    <row r="7850" spans="1:2" x14ac:dyDescent="0.25">
      <c r="A7850" s="57">
        <v>41115715</v>
      </c>
      <c r="B7850" s="58" t="s">
        <v>2894</v>
      </c>
    </row>
    <row r="7851" spans="1:2" x14ac:dyDescent="0.25">
      <c r="A7851" s="57">
        <v>41115716</v>
      </c>
      <c r="B7851" s="58" t="s">
        <v>8701</v>
      </c>
    </row>
    <row r="7852" spans="1:2" x14ac:dyDescent="0.25">
      <c r="A7852" s="57">
        <v>41115717</v>
      </c>
      <c r="B7852" s="58" t="s">
        <v>4773</v>
      </c>
    </row>
    <row r="7853" spans="1:2" x14ac:dyDescent="0.25">
      <c r="A7853" s="57">
        <v>41115718</v>
      </c>
      <c r="B7853" s="58" t="s">
        <v>8300</v>
      </c>
    </row>
    <row r="7854" spans="1:2" x14ac:dyDescent="0.25">
      <c r="A7854" s="57">
        <v>41115719</v>
      </c>
      <c r="B7854" s="58" t="s">
        <v>5711</v>
      </c>
    </row>
    <row r="7855" spans="1:2" x14ac:dyDescent="0.25">
      <c r="A7855" s="57">
        <v>41115720</v>
      </c>
      <c r="B7855" s="58" t="s">
        <v>3542</v>
      </c>
    </row>
    <row r="7856" spans="1:2" x14ac:dyDescent="0.25">
      <c r="A7856" s="57">
        <v>41115801</v>
      </c>
      <c r="B7856" s="58" t="s">
        <v>12564</v>
      </c>
    </row>
    <row r="7857" spans="1:2" x14ac:dyDescent="0.25">
      <c r="A7857" s="57">
        <v>41115802</v>
      </c>
      <c r="B7857" s="58" t="s">
        <v>14275</v>
      </c>
    </row>
    <row r="7858" spans="1:2" x14ac:dyDescent="0.25">
      <c r="A7858" s="57">
        <v>41115803</v>
      </c>
      <c r="B7858" s="58" t="s">
        <v>15829</v>
      </c>
    </row>
    <row r="7859" spans="1:2" x14ac:dyDescent="0.25">
      <c r="A7859" s="57">
        <v>41115804</v>
      </c>
      <c r="B7859" s="58" t="s">
        <v>16663</v>
      </c>
    </row>
    <row r="7860" spans="1:2" x14ac:dyDescent="0.25">
      <c r="A7860" s="57">
        <v>41115805</v>
      </c>
      <c r="B7860" s="58" t="s">
        <v>3651</v>
      </c>
    </row>
    <row r="7861" spans="1:2" x14ac:dyDescent="0.25">
      <c r="A7861" s="57">
        <v>41115806</v>
      </c>
      <c r="B7861" s="58" t="s">
        <v>1208</v>
      </c>
    </row>
    <row r="7862" spans="1:2" x14ac:dyDescent="0.25">
      <c r="A7862" s="57">
        <v>41115807</v>
      </c>
      <c r="B7862" s="58" t="s">
        <v>11240</v>
      </c>
    </row>
    <row r="7863" spans="1:2" x14ac:dyDescent="0.25">
      <c r="A7863" s="57">
        <v>41115808</v>
      </c>
      <c r="B7863" s="58" t="s">
        <v>8981</v>
      </c>
    </row>
    <row r="7864" spans="1:2" x14ac:dyDescent="0.25">
      <c r="A7864" s="57">
        <v>41115809</v>
      </c>
      <c r="B7864" s="58" t="s">
        <v>15396</v>
      </c>
    </row>
    <row r="7865" spans="1:2" x14ac:dyDescent="0.25">
      <c r="A7865" s="57">
        <v>41115810</v>
      </c>
      <c r="B7865" s="58" t="s">
        <v>5166</v>
      </c>
    </row>
    <row r="7866" spans="1:2" x14ac:dyDescent="0.25">
      <c r="A7866" s="57">
        <v>41115811</v>
      </c>
      <c r="B7866" s="58" t="s">
        <v>6794</v>
      </c>
    </row>
    <row r="7867" spans="1:2" x14ac:dyDescent="0.25">
      <c r="A7867" s="57">
        <v>41115812</v>
      </c>
      <c r="B7867" s="58" t="s">
        <v>5385</v>
      </c>
    </row>
    <row r="7868" spans="1:2" x14ac:dyDescent="0.25">
      <c r="A7868" s="57">
        <v>41115813</v>
      </c>
      <c r="B7868" s="58" t="s">
        <v>13092</v>
      </c>
    </row>
    <row r="7869" spans="1:2" x14ac:dyDescent="0.25">
      <c r="A7869" s="57">
        <v>41115814</v>
      </c>
      <c r="B7869" s="58" t="s">
        <v>11723</v>
      </c>
    </row>
    <row r="7870" spans="1:2" x14ac:dyDescent="0.25">
      <c r="A7870" s="57">
        <v>41115815</v>
      </c>
      <c r="B7870" s="58" t="s">
        <v>18658</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16927</v>
      </c>
    </row>
    <row r="7875" spans="1:2" x14ac:dyDescent="0.25">
      <c r="A7875" s="57">
        <v>41115820</v>
      </c>
      <c r="B7875" s="58" t="s">
        <v>18321</v>
      </c>
    </row>
    <row r="7876" spans="1:2" x14ac:dyDescent="0.25">
      <c r="A7876" s="57">
        <v>41115821</v>
      </c>
      <c r="B7876" s="58" t="s">
        <v>5739</v>
      </c>
    </row>
    <row r="7877" spans="1:2" x14ac:dyDescent="0.25">
      <c r="A7877" s="57">
        <v>41115822</v>
      </c>
      <c r="B7877" s="58" t="s">
        <v>10107</v>
      </c>
    </row>
    <row r="7878" spans="1:2" x14ac:dyDescent="0.25">
      <c r="A7878" s="57">
        <v>41115823</v>
      </c>
      <c r="B7878" s="58" t="s">
        <v>14689</v>
      </c>
    </row>
    <row r="7879" spans="1:2" x14ac:dyDescent="0.25">
      <c r="A7879" s="57">
        <v>41115824</v>
      </c>
      <c r="B7879" s="58" t="s">
        <v>16791</v>
      </c>
    </row>
    <row r="7880" spans="1:2" x14ac:dyDescent="0.25">
      <c r="A7880" s="57">
        <v>41115825</v>
      </c>
      <c r="B7880" s="58" t="s">
        <v>12666</v>
      </c>
    </row>
    <row r="7881" spans="1:2" x14ac:dyDescent="0.25">
      <c r="A7881" s="57">
        <v>41115826</v>
      </c>
      <c r="B7881" s="58" t="s">
        <v>11659</v>
      </c>
    </row>
    <row r="7882" spans="1:2" x14ac:dyDescent="0.25">
      <c r="A7882" s="57">
        <v>41115827</v>
      </c>
      <c r="B7882" s="58" t="s">
        <v>13283</v>
      </c>
    </row>
    <row r="7883" spans="1:2" x14ac:dyDescent="0.25">
      <c r="A7883" s="57">
        <v>41115828</v>
      </c>
      <c r="B7883" s="58" t="s">
        <v>13127</v>
      </c>
    </row>
    <row r="7884" spans="1:2" x14ac:dyDescent="0.25">
      <c r="A7884" s="57">
        <v>41115829</v>
      </c>
      <c r="B7884" s="58" t="s">
        <v>12075</v>
      </c>
    </row>
    <row r="7885" spans="1:2" x14ac:dyDescent="0.25">
      <c r="A7885" s="57">
        <v>41115830</v>
      </c>
      <c r="B7885" s="58" t="s">
        <v>8441</v>
      </c>
    </row>
    <row r="7886" spans="1:2" x14ac:dyDescent="0.25">
      <c r="A7886" s="57">
        <v>41116001</v>
      </c>
      <c r="B7886" s="58" t="s">
        <v>612</v>
      </c>
    </row>
    <row r="7887" spans="1:2" x14ac:dyDescent="0.25">
      <c r="A7887" s="57">
        <v>41116002</v>
      </c>
      <c r="B7887" s="58" t="s">
        <v>9720</v>
      </c>
    </row>
    <row r="7888" spans="1:2" x14ac:dyDescent="0.25">
      <c r="A7888" s="57">
        <v>41116003</v>
      </c>
      <c r="B7888" s="58" t="s">
        <v>6653</v>
      </c>
    </row>
    <row r="7889" spans="1:2" x14ac:dyDescent="0.25">
      <c r="A7889" s="57">
        <v>41116004</v>
      </c>
      <c r="B7889" s="58" t="s">
        <v>718</v>
      </c>
    </row>
    <row r="7890" spans="1:2" x14ac:dyDescent="0.25">
      <c r="A7890" s="57">
        <v>41116005</v>
      </c>
      <c r="B7890" s="58" t="s">
        <v>9857</v>
      </c>
    </row>
    <row r="7891" spans="1:2" x14ac:dyDescent="0.25">
      <c r="A7891" s="57">
        <v>41116006</v>
      </c>
      <c r="B7891" s="58" t="s">
        <v>12431</v>
      </c>
    </row>
    <row r="7892" spans="1:2" x14ac:dyDescent="0.25">
      <c r="A7892" s="57">
        <v>41116007</v>
      </c>
      <c r="B7892" s="58" t="s">
        <v>18129</v>
      </c>
    </row>
    <row r="7893" spans="1:2" x14ac:dyDescent="0.25">
      <c r="A7893" s="57">
        <v>41116008</v>
      </c>
      <c r="B7893" s="58" t="s">
        <v>16752</v>
      </c>
    </row>
    <row r="7894" spans="1:2" x14ac:dyDescent="0.25">
      <c r="A7894" s="57">
        <v>41116009</v>
      </c>
      <c r="B7894" s="58" t="s">
        <v>12852</v>
      </c>
    </row>
    <row r="7895" spans="1:2" x14ac:dyDescent="0.25">
      <c r="A7895" s="57">
        <v>41116010</v>
      </c>
      <c r="B7895" s="58" t="s">
        <v>14160</v>
      </c>
    </row>
    <row r="7896" spans="1:2" x14ac:dyDescent="0.25">
      <c r="A7896" s="57">
        <v>41116011</v>
      </c>
      <c r="B7896" s="58" t="s">
        <v>8308</v>
      </c>
    </row>
    <row r="7897" spans="1:2" x14ac:dyDescent="0.25">
      <c r="A7897" s="57">
        <v>41116012</v>
      </c>
      <c r="B7897" s="58" t="s">
        <v>8051</v>
      </c>
    </row>
    <row r="7898" spans="1:2" x14ac:dyDescent="0.25">
      <c r="A7898" s="57">
        <v>41116013</v>
      </c>
      <c r="B7898" s="58" t="s">
        <v>17123</v>
      </c>
    </row>
    <row r="7899" spans="1:2" x14ac:dyDescent="0.25">
      <c r="A7899" s="57">
        <v>41116014</v>
      </c>
      <c r="B7899" s="58" t="s">
        <v>4992</v>
      </c>
    </row>
    <row r="7900" spans="1:2" x14ac:dyDescent="0.25">
      <c r="A7900" s="57">
        <v>41116015</v>
      </c>
      <c r="B7900" s="58" t="s">
        <v>8304</v>
      </c>
    </row>
    <row r="7901" spans="1:2" x14ac:dyDescent="0.25">
      <c r="A7901" s="57">
        <v>41116101</v>
      </c>
      <c r="B7901" s="58" t="s">
        <v>14729</v>
      </c>
    </row>
    <row r="7902" spans="1:2" x14ac:dyDescent="0.25">
      <c r="A7902" s="57">
        <v>41116102</v>
      </c>
      <c r="B7902" s="58" t="s">
        <v>8623</v>
      </c>
    </row>
    <row r="7903" spans="1:2" x14ac:dyDescent="0.25">
      <c r="A7903" s="57">
        <v>41116103</v>
      </c>
      <c r="B7903" s="58" t="s">
        <v>10824</v>
      </c>
    </row>
    <row r="7904" spans="1:2" x14ac:dyDescent="0.25">
      <c r="A7904" s="57">
        <v>41116104</v>
      </c>
      <c r="B7904" s="58" t="s">
        <v>12797</v>
      </c>
    </row>
    <row r="7905" spans="1:2" x14ac:dyDescent="0.25">
      <c r="A7905" s="57">
        <v>41116105</v>
      </c>
      <c r="B7905" s="58" t="s">
        <v>4295</v>
      </c>
    </row>
    <row r="7906" spans="1:2" x14ac:dyDescent="0.25">
      <c r="A7906" s="57">
        <v>41116106</v>
      </c>
      <c r="B7906" s="58" t="s">
        <v>13129</v>
      </c>
    </row>
    <row r="7907" spans="1:2" x14ac:dyDescent="0.25">
      <c r="A7907" s="57">
        <v>41116107</v>
      </c>
      <c r="B7907" s="58" t="s">
        <v>14957</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15583</v>
      </c>
    </row>
    <row r="7912" spans="1:2" x14ac:dyDescent="0.25">
      <c r="A7912" s="57">
        <v>41116112</v>
      </c>
      <c r="B7912" s="58" t="s">
        <v>15026</v>
      </c>
    </row>
    <row r="7913" spans="1:2" x14ac:dyDescent="0.25">
      <c r="A7913" s="57">
        <v>41116113</v>
      </c>
      <c r="B7913" s="58" t="s">
        <v>9689</v>
      </c>
    </row>
    <row r="7914" spans="1:2" x14ac:dyDescent="0.25">
      <c r="A7914" s="57">
        <v>41116116</v>
      </c>
      <c r="B7914" s="58" t="s">
        <v>16386</v>
      </c>
    </row>
    <row r="7915" spans="1:2" x14ac:dyDescent="0.25">
      <c r="A7915" s="57">
        <v>41116117</v>
      </c>
      <c r="B7915" s="58" t="s">
        <v>2264</v>
      </c>
    </row>
    <row r="7916" spans="1:2" x14ac:dyDescent="0.25">
      <c r="A7916" s="57">
        <v>41116118</v>
      </c>
      <c r="B7916" s="58" t="s">
        <v>16506</v>
      </c>
    </row>
    <row r="7917" spans="1:2" x14ac:dyDescent="0.25">
      <c r="A7917" s="57">
        <v>41116119</v>
      </c>
      <c r="B7917" s="58" t="s">
        <v>15815</v>
      </c>
    </row>
    <row r="7918" spans="1:2" x14ac:dyDescent="0.25">
      <c r="A7918" s="57">
        <v>41116120</v>
      </c>
      <c r="B7918" s="58" t="s">
        <v>18459</v>
      </c>
    </row>
    <row r="7919" spans="1:2" x14ac:dyDescent="0.25">
      <c r="A7919" s="57">
        <v>41116121</v>
      </c>
      <c r="B7919" s="58" t="s">
        <v>5368</v>
      </c>
    </row>
    <row r="7920" spans="1:2" x14ac:dyDescent="0.25">
      <c r="A7920" s="57">
        <v>41116122</v>
      </c>
      <c r="B7920" s="58" t="s">
        <v>6563</v>
      </c>
    </row>
    <row r="7921" spans="1:2" x14ac:dyDescent="0.25">
      <c r="A7921" s="57">
        <v>41116123</v>
      </c>
      <c r="B7921" s="58" t="s">
        <v>13489</v>
      </c>
    </row>
    <row r="7922" spans="1:2" x14ac:dyDescent="0.25">
      <c r="A7922" s="57">
        <v>41116124</v>
      </c>
      <c r="B7922" s="58" t="s">
        <v>18547</v>
      </c>
    </row>
    <row r="7923" spans="1:2" x14ac:dyDescent="0.25">
      <c r="A7923" s="57">
        <v>41116125</v>
      </c>
      <c r="B7923" s="58" t="s">
        <v>4381</v>
      </c>
    </row>
    <row r="7924" spans="1:2" x14ac:dyDescent="0.25">
      <c r="A7924" s="57">
        <v>41116126</v>
      </c>
      <c r="B7924" s="58" t="s">
        <v>14407</v>
      </c>
    </row>
    <row r="7925" spans="1:2" x14ac:dyDescent="0.25">
      <c r="A7925" s="57">
        <v>41116127</v>
      </c>
      <c r="B7925" s="58" t="s">
        <v>12314</v>
      </c>
    </row>
    <row r="7926" spans="1:2" x14ac:dyDescent="0.25">
      <c r="A7926" s="57">
        <v>41116128</v>
      </c>
      <c r="B7926" s="58" t="s">
        <v>15518</v>
      </c>
    </row>
    <row r="7927" spans="1:2" x14ac:dyDescent="0.25">
      <c r="A7927" s="57">
        <v>41116129</v>
      </c>
      <c r="B7927" s="58" t="s">
        <v>9192</v>
      </c>
    </row>
    <row r="7928" spans="1:2" x14ac:dyDescent="0.25">
      <c r="A7928" s="57">
        <v>41116130</v>
      </c>
      <c r="B7928" s="58" t="s">
        <v>13788</v>
      </c>
    </row>
    <row r="7929" spans="1:2" x14ac:dyDescent="0.25">
      <c r="A7929" s="57">
        <v>41116131</v>
      </c>
      <c r="B7929" s="58" t="s">
        <v>15733</v>
      </c>
    </row>
    <row r="7930" spans="1:2" x14ac:dyDescent="0.25">
      <c r="A7930" s="57">
        <v>41116132</v>
      </c>
      <c r="B7930" s="58" t="s">
        <v>3929</v>
      </c>
    </row>
    <row r="7931" spans="1:2" x14ac:dyDescent="0.25">
      <c r="A7931" s="57">
        <v>41116133</v>
      </c>
      <c r="B7931" s="58" t="s">
        <v>14394</v>
      </c>
    </row>
    <row r="7932" spans="1:2" x14ac:dyDescent="0.25">
      <c r="A7932" s="57">
        <v>41116134</v>
      </c>
      <c r="B7932" s="58" t="s">
        <v>1176</v>
      </c>
    </row>
    <row r="7933" spans="1:2" x14ac:dyDescent="0.25">
      <c r="A7933" s="57">
        <v>41116135</v>
      </c>
      <c r="B7933" s="58" t="s">
        <v>4642</v>
      </c>
    </row>
    <row r="7934" spans="1:2" x14ac:dyDescent="0.25">
      <c r="A7934" s="57">
        <v>41116136</v>
      </c>
      <c r="B7934" s="58" t="s">
        <v>5393</v>
      </c>
    </row>
    <row r="7935" spans="1:2" x14ac:dyDescent="0.25">
      <c r="A7935" s="57">
        <v>41116137</v>
      </c>
      <c r="B7935" s="58" t="s">
        <v>10383</v>
      </c>
    </row>
    <row r="7936" spans="1:2" x14ac:dyDescent="0.25">
      <c r="A7936" s="57">
        <v>41116138</v>
      </c>
      <c r="B7936" s="58" t="s">
        <v>11884</v>
      </c>
    </row>
    <row r="7937" spans="1:2" x14ac:dyDescent="0.25">
      <c r="A7937" s="57">
        <v>41116139</v>
      </c>
      <c r="B7937" s="58" t="s">
        <v>2883</v>
      </c>
    </row>
    <row r="7938" spans="1:2" x14ac:dyDescent="0.25">
      <c r="A7938" s="57">
        <v>41116140</v>
      </c>
      <c r="B7938" s="58" t="s">
        <v>15018</v>
      </c>
    </row>
    <row r="7939" spans="1:2" x14ac:dyDescent="0.25">
      <c r="A7939" s="57">
        <v>41116141</v>
      </c>
      <c r="B7939" s="58" t="s">
        <v>12147</v>
      </c>
    </row>
    <row r="7940" spans="1:2" x14ac:dyDescent="0.25">
      <c r="A7940" s="57">
        <v>41116142</v>
      </c>
      <c r="B7940" s="58" t="s">
        <v>3816</v>
      </c>
    </row>
    <row r="7941" spans="1:2" x14ac:dyDescent="0.25">
      <c r="A7941" s="57">
        <v>41116143</v>
      </c>
      <c r="B7941" s="58" t="s">
        <v>3632</v>
      </c>
    </row>
    <row r="7942" spans="1:2" x14ac:dyDescent="0.25">
      <c r="A7942" s="57">
        <v>41116144</v>
      </c>
      <c r="B7942" s="58" t="s">
        <v>15083</v>
      </c>
    </row>
    <row r="7943" spans="1:2" x14ac:dyDescent="0.25">
      <c r="A7943" s="57">
        <v>41116145</v>
      </c>
      <c r="B7943" s="58" t="s">
        <v>9714</v>
      </c>
    </row>
    <row r="7944" spans="1:2" x14ac:dyDescent="0.25">
      <c r="A7944" s="57">
        <v>41116146</v>
      </c>
      <c r="B7944" s="58" t="s">
        <v>190</v>
      </c>
    </row>
    <row r="7945" spans="1:2" x14ac:dyDescent="0.25">
      <c r="A7945" s="57">
        <v>41116147</v>
      </c>
      <c r="B7945" s="58" t="s">
        <v>3594</v>
      </c>
    </row>
    <row r="7946" spans="1:2" x14ac:dyDescent="0.25">
      <c r="A7946" s="57">
        <v>41116148</v>
      </c>
      <c r="B7946" s="58" t="s">
        <v>14890</v>
      </c>
    </row>
    <row r="7947" spans="1:2" x14ac:dyDescent="0.25">
      <c r="A7947" s="57">
        <v>41116201</v>
      </c>
      <c r="B7947" s="58" t="s">
        <v>11585</v>
      </c>
    </row>
    <row r="7948" spans="1:2" x14ac:dyDescent="0.25">
      <c r="A7948" s="57">
        <v>41116202</v>
      </c>
      <c r="B7948" s="58" t="s">
        <v>922</v>
      </c>
    </row>
    <row r="7949" spans="1:2" x14ac:dyDescent="0.25">
      <c r="A7949" s="57">
        <v>41116203</v>
      </c>
      <c r="B7949" s="58" t="s">
        <v>14386</v>
      </c>
    </row>
    <row r="7950" spans="1:2" x14ac:dyDescent="0.25">
      <c r="A7950" s="57">
        <v>41116205</v>
      </c>
      <c r="B7950" s="58" t="s">
        <v>15272</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6784</v>
      </c>
    </row>
    <row r="7955" spans="1:2" x14ac:dyDescent="0.25">
      <c r="A7955" s="57">
        <v>41121502</v>
      </c>
      <c r="B7955" s="58" t="s">
        <v>3468</v>
      </c>
    </row>
    <row r="7956" spans="1:2" x14ac:dyDescent="0.25">
      <c r="A7956" s="57">
        <v>41121503</v>
      </c>
      <c r="B7956" s="58" t="s">
        <v>17868</v>
      </c>
    </row>
    <row r="7957" spans="1:2" x14ac:dyDescent="0.25">
      <c r="A7957" s="57">
        <v>41121504</v>
      </c>
      <c r="B7957" s="58" t="s">
        <v>7770</v>
      </c>
    </row>
    <row r="7958" spans="1:2" x14ac:dyDescent="0.25">
      <c r="A7958" s="57">
        <v>41121505</v>
      </c>
      <c r="B7958" s="58" t="s">
        <v>11867</v>
      </c>
    </row>
    <row r="7959" spans="1:2" x14ac:dyDescent="0.25">
      <c r="A7959" s="57">
        <v>41121506</v>
      </c>
      <c r="B7959" s="58" t="s">
        <v>11465</v>
      </c>
    </row>
    <row r="7960" spans="1:2" x14ac:dyDescent="0.25">
      <c r="A7960" s="57">
        <v>41121507</v>
      </c>
      <c r="B7960" s="58" t="s">
        <v>7238</v>
      </c>
    </row>
    <row r="7961" spans="1:2" x14ac:dyDescent="0.25">
      <c r="A7961" s="57">
        <v>41121508</v>
      </c>
      <c r="B7961" s="58" t="s">
        <v>14035</v>
      </c>
    </row>
    <row r="7962" spans="1:2" x14ac:dyDescent="0.25">
      <c r="A7962" s="57">
        <v>41121509</v>
      </c>
      <c r="B7962" s="58" t="s">
        <v>5371</v>
      </c>
    </row>
    <row r="7963" spans="1:2" x14ac:dyDescent="0.25">
      <c r="A7963" s="57">
        <v>41121510</v>
      </c>
      <c r="B7963" s="58" t="s">
        <v>14190</v>
      </c>
    </row>
    <row r="7964" spans="1:2" x14ac:dyDescent="0.25">
      <c r="A7964" s="57">
        <v>41121511</v>
      </c>
      <c r="B7964" s="58" t="s">
        <v>425</v>
      </c>
    </row>
    <row r="7965" spans="1:2" x14ac:dyDescent="0.25">
      <c r="A7965" s="57">
        <v>41121513</v>
      </c>
      <c r="B7965" s="58" t="s">
        <v>12990</v>
      </c>
    </row>
    <row r="7966" spans="1:2" x14ac:dyDescent="0.25">
      <c r="A7966" s="57">
        <v>41121514</v>
      </c>
      <c r="B7966" s="58" t="s">
        <v>18284</v>
      </c>
    </row>
    <row r="7967" spans="1:2" x14ac:dyDescent="0.25">
      <c r="A7967" s="57">
        <v>41121515</v>
      </c>
      <c r="B7967" s="58" t="s">
        <v>7393</v>
      </c>
    </row>
    <row r="7968" spans="1:2" x14ac:dyDescent="0.25">
      <c r="A7968" s="57">
        <v>41121516</v>
      </c>
      <c r="B7968" s="58" t="s">
        <v>6626</v>
      </c>
    </row>
    <row r="7969" spans="1:2" x14ac:dyDescent="0.25">
      <c r="A7969" s="57">
        <v>41121517</v>
      </c>
      <c r="B7969" s="58" t="s">
        <v>17569</v>
      </c>
    </row>
    <row r="7970" spans="1:2" x14ac:dyDescent="0.25">
      <c r="A7970" s="57">
        <v>41121601</v>
      </c>
      <c r="B7970" s="58" t="s">
        <v>9546</v>
      </c>
    </row>
    <row r="7971" spans="1:2" x14ac:dyDescent="0.25">
      <c r="A7971" s="57">
        <v>41121602</v>
      </c>
      <c r="B7971" s="58" t="s">
        <v>4117</v>
      </c>
    </row>
    <row r="7972" spans="1:2" x14ac:dyDescent="0.25">
      <c r="A7972" s="57">
        <v>41121603</v>
      </c>
      <c r="B7972" s="58" t="s">
        <v>503</v>
      </c>
    </row>
    <row r="7973" spans="1:2" x14ac:dyDescent="0.25">
      <c r="A7973" s="57">
        <v>41121604</v>
      </c>
      <c r="B7973" s="58" t="s">
        <v>15909</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15740</v>
      </c>
    </row>
    <row r="7978" spans="1:2" x14ac:dyDescent="0.25">
      <c r="A7978" s="57">
        <v>41121609</v>
      </c>
      <c r="B7978" s="58" t="s">
        <v>10663</v>
      </c>
    </row>
    <row r="7979" spans="1:2" x14ac:dyDescent="0.25">
      <c r="A7979" s="57">
        <v>41121701</v>
      </c>
      <c r="B7979" s="58" t="s">
        <v>3852</v>
      </c>
    </row>
    <row r="7980" spans="1:2" x14ac:dyDescent="0.25">
      <c r="A7980" s="57">
        <v>41121702</v>
      </c>
      <c r="B7980" s="58" t="s">
        <v>7667</v>
      </c>
    </row>
    <row r="7981" spans="1:2" x14ac:dyDescent="0.25">
      <c r="A7981" s="57">
        <v>41121703</v>
      </c>
      <c r="B7981" s="58" t="s">
        <v>10678</v>
      </c>
    </row>
    <row r="7982" spans="1:2" x14ac:dyDescent="0.25">
      <c r="A7982" s="57">
        <v>41121704</v>
      </c>
      <c r="B7982" s="58" t="s">
        <v>8020</v>
      </c>
    </row>
    <row r="7983" spans="1:2" x14ac:dyDescent="0.25">
      <c r="A7983" s="57">
        <v>41121705</v>
      </c>
      <c r="B7983" s="58" t="s">
        <v>16641</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8254</v>
      </c>
    </row>
    <row r="7989" spans="1:2" x14ac:dyDescent="0.25">
      <c r="A7989" s="57">
        <v>41121711</v>
      </c>
      <c r="B7989" s="58" t="s">
        <v>1734</v>
      </c>
    </row>
    <row r="7990" spans="1:2" x14ac:dyDescent="0.25">
      <c r="A7990" s="57">
        <v>41121801</v>
      </c>
      <c r="B7990" s="58" t="s">
        <v>10242</v>
      </c>
    </row>
    <row r="7991" spans="1:2" x14ac:dyDescent="0.25">
      <c r="A7991" s="57">
        <v>41121802</v>
      </c>
      <c r="B7991" s="58" t="s">
        <v>15675</v>
      </c>
    </row>
    <row r="7992" spans="1:2" x14ac:dyDescent="0.25">
      <c r="A7992" s="57">
        <v>41121803</v>
      </c>
      <c r="B7992" s="58" t="s">
        <v>10004</v>
      </c>
    </row>
    <row r="7993" spans="1:2" x14ac:dyDescent="0.25">
      <c r="A7993" s="57">
        <v>41121804</v>
      </c>
      <c r="B7993" s="58" t="s">
        <v>11509</v>
      </c>
    </row>
    <row r="7994" spans="1:2" x14ac:dyDescent="0.25">
      <c r="A7994" s="57">
        <v>41121805</v>
      </c>
      <c r="B7994" s="58" t="s">
        <v>2324</v>
      </c>
    </row>
    <row r="7995" spans="1:2" x14ac:dyDescent="0.25">
      <c r="A7995" s="57">
        <v>41121806</v>
      </c>
      <c r="B7995" s="58" t="s">
        <v>3763</v>
      </c>
    </row>
    <row r="7996" spans="1:2" x14ac:dyDescent="0.25">
      <c r="A7996" s="57">
        <v>41121807</v>
      </c>
      <c r="B7996" s="58" t="s">
        <v>15009</v>
      </c>
    </row>
    <row r="7997" spans="1:2" x14ac:dyDescent="0.25">
      <c r="A7997" s="57">
        <v>41121808</v>
      </c>
      <c r="B7997" s="58" t="s">
        <v>1803</v>
      </c>
    </row>
    <row r="7998" spans="1:2" x14ac:dyDescent="0.25">
      <c r="A7998" s="57">
        <v>41121809</v>
      </c>
      <c r="B7998" s="58" t="s">
        <v>2416</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11053</v>
      </c>
    </row>
    <row r="8003" spans="1:2" x14ac:dyDescent="0.25">
      <c r="A8003" s="57">
        <v>41121814</v>
      </c>
      <c r="B8003" s="58" t="s">
        <v>8459</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13376</v>
      </c>
    </row>
    <row r="8008" spans="1:2" x14ac:dyDescent="0.25">
      <c r="A8008" s="57">
        <v>41122004</v>
      </c>
      <c r="B8008" s="58" t="s">
        <v>12148</v>
      </c>
    </row>
    <row r="8009" spans="1:2" x14ac:dyDescent="0.25">
      <c r="A8009" s="57">
        <v>41122101</v>
      </c>
      <c r="B8009" s="58" t="s">
        <v>15177</v>
      </c>
    </row>
    <row r="8010" spans="1:2" x14ac:dyDescent="0.25">
      <c r="A8010" s="57">
        <v>41122102</v>
      </c>
      <c r="B8010" s="58" t="s">
        <v>1133</v>
      </c>
    </row>
    <row r="8011" spans="1:2" x14ac:dyDescent="0.25">
      <c r="A8011" s="57">
        <v>41122103</v>
      </c>
      <c r="B8011" s="58" t="s">
        <v>8163</v>
      </c>
    </row>
    <row r="8012" spans="1:2" x14ac:dyDescent="0.25">
      <c r="A8012" s="57">
        <v>41122104</v>
      </c>
      <c r="B8012" s="58" t="s">
        <v>9721</v>
      </c>
    </row>
    <row r="8013" spans="1:2" x14ac:dyDescent="0.25">
      <c r="A8013" s="57">
        <v>41122105</v>
      </c>
      <c r="B8013" s="58" t="s">
        <v>14876</v>
      </c>
    </row>
    <row r="8014" spans="1:2" x14ac:dyDescent="0.25">
      <c r="A8014" s="57">
        <v>41122106</v>
      </c>
      <c r="B8014" s="58" t="s">
        <v>11285</v>
      </c>
    </row>
    <row r="8015" spans="1:2" x14ac:dyDescent="0.25">
      <c r="A8015" s="57">
        <v>41122107</v>
      </c>
      <c r="B8015" s="58" t="s">
        <v>6446</v>
      </c>
    </row>
    <row r="8016" spans="1:2" x14ac:dyDescent="0.25">
      <c r="A8016" s="57">
        <v>41122108</v>
      </c>
      <c r="B8016" s="58" t="s">
        <v>17422</v>
      </c>
    </row>
    <row r="8017" spans="1:2" x14ac:dyDescent="0.25">
      <c r="A8017" s="57">
        <v>41122109</v>
      </c>
      <c r="B8017" s="58" t="s">
        <v>7206</v>
      </c>
    </row>
    <row r="8018" spans="1:2" x14ac:dyDescent="0.25">
      <c r="A8018" s="57">
        <v>41122110</v>
      </c>
      <c r="B8018" s="58" t="s">
        <v>6175</v>
      </c>
    </row>
    <row r="8019" spans="1:2" x14ac:dyDescent="0.25">
      <c r="A8019" s="57">
        <v>41122201</v>
      </c>
      <c r="B8019" s="58" t="s">
        <v>16007</v>
      </c>
    </row>
    <row r="8020" spans="1:2" x14ac:dyDescent="0.25">
      <c r="A8020" s="57">
        <v>41122202</v>
      </c>
      <c r="B8020" s="58" t="s">
        <v>15031</v>
      </c>
    </row>
    <row r="8021" spans="1:2" x14ac:dyDescent="0.25">
      <c r="A8021" s="57">
        <v>41122203</v>
      </c>
      <c r="B8021" s="58" t="s">
        <v>10458</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14663</v>
      </c>
    </row>
    <row r="8026" spans="1:2" x14ac:dyDescent="0.25">
      <c r="A8026" s="57">
        <v>41122404</v>
      </c>
      <c r="B8026" s="58" t="s">
        <v>14614</v>
      </c>
    </row>
    <row r="8027" spans="1:2" x14ac:dyDescent="0.25">
      <c r="A8027" s="57">
        <v>41122405</v>
      </c>
      <c r="B8027" s="58" t="s">
        <v>10830</v>
      </c>
    </row>
    <row r="8028" spans="1:2" x14ac:dyDescent="0.25">
      <c r="A8028" s="57">
        <v>41122406</v>
      </c>
      <c r="B8028" s="58" t="s">
        <v>4721</v>
      </c>
    </row>
    <row r="8029" spans="1:2" x14ac:dyDescent="0.25">
      <c r="A8029" s="57">
        <v>41122407</v>
      </c>
      <c r="B8029" s="58" t="s">
        <v>15369</v>
      </c>
    </row>
    <row r="8030" spans="1:2" x14ac:dyDescent="0.25">
      <c r="A8030" s="57">
        <v>41122408</v>
      </c>
      <c r="B8030" s="58" t="s">
        <v>3552</v>
      </c>
    </row>
    <row r="8031" spans="1:2" x14ac:dyDescent="0.25">
      <c r="A8031" s="57">
        <v>41122409</v>
      </c>
      <c r="B8031" s="58" t="s">
        <v>10343</v>
      </c>
    </row>
    <row r="8032" spans="1:2" x14ac:dyDescent="0.25">
      <c r="A8032" s="57">
        <v>41122410</v>
      </c>
      <c r="B8032" s="58" t="s">
        <v>14507</v>
      </c>
    </row>
    <row r="8033" spans="1:2" x14ac:dyDescent="0.25">
      <c r="A8033" s="57">
        <v>41122411</v>
      </c>
      <c r="B8033" s="58" t="s">
        <v>15567</v>
      </c>
    </row>
    <row r="8034" spans="1:2" x14ac:dyDescent="0.25">
      <c r="A8034" s="57">
        <v>41122412</v>
      </c>
      <c r="B8034" s="58" t="s">
        <v>204</v>
      </c>
    </row>
    <row r="8035" spans="1:2" x14ac:dyDescent="0.25">
      <c r="A8035" s="57">
        <v>41122413</v>
      </c>
      <c r="B8035" s="58" t="s">
        <v>3290</v>
      </c>
    </row>
    <row r="8036" spans="1:2" x14ac:dyDescent="0.25">
      <c r="A8036" s="57">
        <v>41122501</v>
      </c>
      <c r="B8036" s="58" t="s">
        <v>8720</v>
      </c>
    </row>
    <row r="8037" spans="1:2" x14ac:dyDescent="0.25">
      <c r="A8037" s="57">
        <v>41122502</v>
      </c>
      <c r="B8037" s="58" t="s">
        <v>3948</v>
      </c>
    </row>
    <row r="8038" spans="1:2" x14ac:dyDescent="0.25">
      <c r="A8038" s="57">
        <v>41122503</v>
      </c>
      <c r="B8038" s="58" t="s">
        <v>14354</v>
      </c>
    </row>
    <row r="8039" spans="1:2" x14ac:dyDescent="0.25">
      <c r="A8039" s="57">
        <v>41122601</v>
      </c>
      <c r="B8039" s="58" t="s">
        <v>5761</v>
      </c>
    </row>
    <row r="8040" spans="1:2" x14ac:dyDescent="0.25">
      <c r="A8040" s="57">
        <v>41122602</v>
      </c>
      <c r="B8040" s="58" t="s">
        <v>15859</v>
      </c>
    </row>
    <row r="8041" spans="1:2" x14ac:dyDescent="0.25">
      <c r="A8041" s="57">
        <v>41122603</v>
      </c>
      <c r="B8041" s="58" t="s">
        <v>2562</v>
      </c>
    </row>
    <row r="8042" spans="1:2" x14ac:dyDescent="0.25">
      <c r="A8042" s="57">
        <v>41122604</v>
      </c>
      <c r="B8042" s="58" t="s">
        <v>8669</v>
      </c>
    </row>
    <row r="8043" spans="1:2" x14ac:dyDescent="0.25">
      <c r="A8043" s="57">
        <v>41122605</v>
      </c>
      <c r="B8043" s="58" t="s">
        <v>14092</v>
      </c>
    </row>
    <row r="8044" spans="1:2" x14ac:dyDescent="0.25">
      <c r="A8044" s="57">
        <v>41122606</v>
      </c>
      <c r="B8044" s="58" t="s">
        <v>4444</v>
      </c>
    </row>
    <row r="8045" spans="1:2" x14ac:dyDescent="0.25">
      <c r="A8045" s="57">
        <v>41122701</v>
      </c>
      <c r="B8045" s="58" t="s">
        <v>8533</v>
      </c>
    </row>
    <row r="8046" spans="1:2" x14ac:dyDescent="0.25">
      <c r="A8046" s="57">
        <v>41122702</v>
      </c>
      <c r="B8046" s="58" t="s">
        <v>13643</v>
      </c>
    </row>
    <row r="8047" spans="1:2" x14ac:dyDescent="0.25">
      <c r="A8047" s="57">
        <v>41122703</v>
      </c>
      <c r="B8047" s="58" t="s">
        <v>8419</v>
      </c>
    </row>
    <row r="8048" spans="1:2" x14ac:dyDescent="0.25">
      <c r="A8048" s="57">
        <v>41122704</v>
      </c>
      <c r="B8048" s="58" t="s">
        <v>6024</v>
      </c>
    </row>
    <row r="8049" spans="1:2" x14ac:dyDescent="0.25">
      <c r="A8049" s="57">
        <v>41122801</v>
      </c>
      <c r="B8049" s="58" t="s">
        <v>12765</v>
      </c>
    </row>
    <row r="8050" spans="1:2" x14ac:dyDescent="0.25">
      <c r="A8050" s="57">
        <v>41122802</v>
      </c>
      <c r="B8050" s="58" t="s">
        <v>1060</v>
      </c>
    </row>
    <row r="8051" spans="1:2" x14ac:dyDescent="0.25">
      <c r="A8051" s="57">
        <v>41122803</v>
      </c>
      <c r="B8051" s="58" t="s">
        <v>8359</v>
      </c>
    </row>
    <row r="8052" spans="1:2" x14ac:dyDescent="0.25">
      <c r="A8052" s="57">
        <v>41122804</v>
      </c>
      <c r="B8052" s="58" t="s">
        <v>12326</v>
      </c>
    </row>
    <row r="8053" spans="1:2" x14ac:dyDescent="0.25">
      <c r="A8053" s="57">
        <v>41122805</v>
      </c>
      <c r="B8053" s="58" t="s">
        <v>9803</v>
      </c>
    </row>
    <row r="8054" spans="1:2" x14ac:dyDescent="0.25">
      <c r="A8054" s="57">
        <v>41122806</v>
      </c>
      <c r="B8054" s="58" t="s">
        <v>8250</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3553</v>
      </c>
    </row>
    <row r="8059" spans="1:2" x14ac:dyDescent="0.25">
      <c r="A8059" s="57">
        <v>41123002</v>
      </c>
      <c r="B8059" s="58" t="s">
        <v>17287</v>
      </c>
    </row>
    <row r="8060" spans="1:2" x14ac:dyDescent="0.25">
      <c r="A8060" s="57">
        <v>41123003</v>
      </c>
      <c r="B8060" s="58" t="s">
        <v>15145</v>
      </c>
    </row>
    <row r="8061" spans="1:2" x14ac:dyDescent="0.25">
      <c r="A8061" s="57">
        <v>41123004</v>
      </c>
      <c r="B8061" s="58" t="s">
        <v>12304</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12342</v>
      </c>
    </row>
    <row r="8066" spans="1:2" x14ac:dyDescent="0.25">
      <c r="A8066" s="57">
        <v>41123302</v>
      </c>
      <c r="B8066" s="58" t="s">
        <v>18408</v>
      </c>
    </row>
    <row r="8067" spans="1:2" x14ac:dyDescent="0.25">
      <c r="A8067" s="57">
        <v>41123303</v>
      </c>
      <c r="B8067" s="58" t="s">
        <v>8678</v>
      </c>
    </row>
    <row r="8068" spans="1:2" x14ac:dyDescent="0.25">
      <c r="A8068" s="57">
        <v>41123304</v>
      </c>
      <c r="B8068" s="58" t="s">
        <v>8032</v>
      </c>
    </row>
    <row r="8069" spans="1:2" x14ac:dyDescent="0.25">
      <c r="A8069" s="57">
        <v>41123305</v>
      </c>
      <c r="B8069" s="58" t="s">
        <v>15962</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9955</v>
      </c>
    </row>
    <row r="8075" spans="1:2" x14ac:dyDescent="0.25">
      <c r="A8075" s="57">
        <v>42121503</v>
      </c>
      <c r="B8075" s="58" t="s">
        <v>9907</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8637</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14246</v>
      </c>
    </row>
    <row r="8086" spans="1:2" x14ac:dyDescent="0.25">
      <c r="A8086" s="57">
        <v>42121514</v>
      </c>
      <c r="B8086" s="58" t="s">
        <v>2506</v>
      </c>
    </row>
    <row r="8087" spans="1:2" x14ac:dyDescent="0.25">
      <c r="A8087" s="57">
        <v>42121515</v>
      </c>
      <c r="B8087" s="58" t="s">
        <v>3978</v>
      </c>
    </row>
    <row r="8088" spans="1:2" x14ac:dyDescent="0.25">
      <c r="A8088" s="57">
        <v>42121601</v>
      </c>
      <c r="B8088" s="58" t="s">
        <v>5813</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14796</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15750</v>
      </c>
    </row>
    <row r="8098" spans="1:2" x14ac:dyDescent="0.25">
      <c r="A8098" s="57">
        <v>42131501</v>
      </c>
      <c r="B8098" s="58" t="s">
        <v>10378</v>
      </c>
    </row>
    <row r="8099" spans="1:2" x14ac:dyDescent="0.25">
      <c r="A8099" s="57">
        <v>42131502</v>
      </c>
      <c r="B8099" s="58" t="s">
        <v>16478</v>
      </c>
    </row>
    <row r="8100" spans="1:2" x14ac:dyDescent="0.25">
      <c r="A8100" s="57">
        <v>42131503</v>
      </c>
      <c r="B8100" s="58" t="s">
        <v>5700</v>
      </c>
    </row>
    <row r="8101" spans="1:2" x14ac:dyDescent="0.25">
      <c r="A8101" s="57">
        <v>42131504</v>
      </c>
      <c r="B8101" s="58" t="s">
        <v>16536</v>
      </c>
    </row>
    <row r="8102" spans="1:2" x14ac:dyDescent="0.25">
      <c r="A8102" s="57">
        <v>42131505</v>
      </c>
      <c r="B8102" s="58" t="s">
        <v>1633</v>
      </c>
    </row>
    <row r="8103" spans="1:2" x14ac:dyDescent="0.25">
      <c r="A8103" s="57">
        <v>42131506</v>
      </c>
      <c r="B8103" s="58" t="s">
        <v>9747</v>
      </c>
    </row>
    <row r="8104" spans="1:2" x14ac:dyDescent="0.25">
      <c r="A8104" s="57">
        <v>42131507</v>
      </c>
      <c r="B8104" s="58" t="s">
        <v>16004</v>
      </c>
    </row>
    <row r="8105" spans="1:2" x14ac:dyDescent="0.25">
      <c r="A8105" s="57">
        <v>42131508</v>
      </c>
      <c r="B8105" s="58" t="s">
        <v>11244</v>
      </c>
    </row>
    <row r="8106" spans="1:2" x14ac:dyDescent="0.25">
      <c r="A8106" s="57">
        <v>42131509</v>
      </c>
      <c r="B8106" s="58" t="s">
        <v>5382</v>
      </c>
    </row>
    <row r="8107" spans="1:2" x14ac:dyDescent="0.25">
      <c r="A8107" s="57">
        <v>42131510</v>
      </c>
      <c r="B8107" s="58" t="s">
        <v>4680</v>
      </c>
    </row>
    <row r="8108" spans="1:2" x14ac:dyDescent="0.25">
      <c r="A8108" s="57">
        <v>42131601</v>
      </c>
      <c r="B8108" s="58" t="s">
        <v>7236</v>
      </c>
    </row>
    <row r="8109" spans="1:2" x14ac:dyDescent="0.25">
      <c r="A8109" s="57">
        <v>42131602</v>
      </c>
      <c r="B8109" s="58" t="s">
        <v>13504</v>
      </c>
    </row>
    <row r="8110" spans="1:2" x14ac:dyDescent="0.25">
      <c r="A8110" s="57">
        <v>42131603</v>
      </c>
      <c r="B8110" s="58" t="s">
        <v>16148</v>
      </c>
    </row>
    <row r="8111" spans="1:2" x14ac:dyDescent="0.25">
      <c r="A8111" s="57">
        <v>42131604</v>
      </c>
      <c r="B8111" s="58" t="s">
        <v>2993</v>
      </c>
    </row>
    <row r="8112" spans="1:2" x14ac:dyDescent="0.25">
      <c r="A8112" s="57">
        <v>42131605</v>
      </c>
      <c r="B8112" s="58" t="s">
        <v>18560</v>
      </c>
    </row>
    <row r="8113" spans="1:2" x14ac:dyDescent="0.25">
      <c r="A8113" s="57">
        <v>42131606</v>
      </c>
      <c r="B8113" s="58" t="s">
        <v>5520</v>
      </c>
    </row>
    <row r="8114" spans="1:2" x14ac:dyDescent="0.25">
      <c r="A8114" s="57">
        <v>42131607</v>
      </c>
      <c r="B8114" s="58" t="s">
        <v>11088</v>
      </c>
    </row>
    <row r="8115" spans="1:2" x14ac:dyDescent="0.25">
      <c r="A8115" s="57">
        <v>42131608</v>
      </c>
      <c r="B8115" s="58" t="s">
        <v>4815</v>
      </c>
    </row>
    <row r="8116" spans="1:2" x14ac:dyDescent="0.25">
      <c r="A8116" s="57">
        <v>42131609</v>
      </c>
      <c r="B8116" s="58" t="s">
        <v>12755</v>
      </c>
    </row>
    <row r="8117" spans="1:2" x14ac:dyDescent="0.25">
      <c r="A8117" s="57">
        <v>42131610</v>
      </c>
      <c r="B8117" s="58" t="s">
        <v>2096</v>
      </c>
    </row>
    <row r="8118" spans="1:2" x14ac:dyDescent="0.25">
      <c r="A8118" s="57">
        <v>42131611</v>
      </c>
      <c r="B8118" s="58" t="s">
        <v>9815</v>
      </c>
    </row>
    <row r="8119" spans="1:2" x14ac:dyDescent="0.25">
      <c r="A8119" s="57">
        <v>42131612</v>
      </c>
      <c r="B8119" s="58" t="s">
        <v>17509</v>
      </c>
    </row>
    <row r="8120" spans="1:2" x14ac:dyDescent="0.25">
      <c r="A8120" s="57">
        <v>42131613</v>
      </c>
      <c r="B8120" s="58" t="s">
        <v>17618</v>
      </c>
    </row>
    <row r="8121" spans="1:2" x14ac:dyDescent="0.25">
      <c r="A8121" s="57">
        <v>42131701</v>
      </c>
      <c r="B8121" s="58" t="s">
        <v>9806</v>
      </c>
    </row>
    <row r="8122" spans="1:2" x14ac:dyDescent="0.25">
      <c r="A8122" s="57">
        <v>42131702</v>
      </c>
      <c r="B8122" s="58" t="s">
        <v>6950</v>
      </c>
    </row>
    <row r="8123" spans="1:2" x14ac:dyDescent="0.25">
      <c r="A8123" s="57">
        <v>42131703</v>
      </c>
      <c r="B8123" s="58" t="s">
        <v>2280</v>
      </c>
    </row>
    <row r="8124" spans="1:2" x14ac:dyDescent="0.25">
      <c r="A8124" s="57">
        <v>42131704</v>
      </c>
      <c r="B8124" s="58" t="s">
        <v>12832</v>
      </c>
    </row>
    <row r="8125" spans="1:2" x14ac:dyDescent="0.25">
      <c r="A8125" s="57">
        <v>42131705</v>
      </c>
      <c r="B8125" s="58" t="s">
        <v>4284</v>
      </c>
    </row>
    <row r="8126" spans="1:2" x14ac:dyDescent="0.25">
      <c r="A8126" s="57">
        <v>42131706</v>
      </c>
      <c r="B8126" s="58" t="s">
        <v>16858</v>
      </c>
    </row>
    <row r="8127" spans="1:2" x14ac:dyDescent="0.25">
      <c r="A8127" s="57">
        <v>42131707</v>
      </c>
      <c r="B8127" s="58" t="s">
        <v>6008</v>
      </c>
    </row>
    <row r="8128" spans="1:2" x14ac:dyDescent="0.25">
      <c r="A8128" s="57">
        <v>42132101</v>
      </c>
      <c r="B8128" s="58" t="s">
        <v>7002</v>
      </c>
    </row>
    <row r="8129" spans="1:2" x14ac:dyDescent="0.25">
      <c r="A8129" s="57">
        <v>42132102</v>
      </c>
      <c r="B8129" s="58" t="s">
        <v>10685</v>
      </c>
    </row>
    <row r="8130" spans="1:2" x14ac:dyDescent="0.25">
      <c r="A8130" s="57">
        <v>42132103</v>
      </c>
      <c r="B8130" s="58" t="s">
        <v>13702</v>
      </c>
    </row>
    <row r="8131" spans="1:2" x14ac:dyDescent="0.25">
      <c r="A8131" s="57">
        <v>42132104</v>
      </c>
      <c r="B8131" s="58" t="s">
        <v>7308</v>
      </c>
    </row>
    <row r="8132" spans="1:2" x14ac:dyDescent="0.25">
      <c r="A8132" s="57">
        <v>42132105</v>
      </c>
      <c r="B8132" s="58" t="s">
        <v>14253</v>
      </c>
    </row>
    <row r="8133" spans="1:2" x14ac:dyDescent="0.25">
      <c r="A8133" s="57">
        <v>42132106</v>
      </c>
      <c r="B8133" s="58" t="s">
        <v>3476</v>
      </c>
    </row>
    <row r="8134" spans="1:2" x14ac:dyDescent="0.25">
      <c r="A8134" s="57">
        <v>42132107</v>
      </c>
      <c r="B8134" s="58" t="s">
        <v>15073</v>
      </c>
    </row>
    <row r="8135" spans="1:2" x14ac:dyDescent="0.25">
      <c r="A8135" s="57">
        <v>42132108</v>
      </c>
      <c r="B8135" s="58" t="s">
        <v>2406</v>
      </c>
    </row>
    <row r="8136" spans="1:2" x14ac:dyDescent="0.25">
      <c r="A8136" s="57">
        <v>42132201</v>
      </c>
      <c r="B8136" s="58" t="s">
        <v>18559</v>
      </c>
    </row>
    <row r="8137" spans="1:2" x14ac:dyDescent="0.25">
      <c r="A8137" s="57">
        <v>42132202</v>
      </c>
      <c r="B8137" s="58" t="s">
        <v>6521</v>
      </c>
    </row>
    <row r="8138" spans="1:2" x14ac:dyDescent="0.25">
      <c r="A8138" s="57">
        <v>42132203</v>
      </c>
      <c r="B8138" s="58" t="s">
        <v>17360</v>
      </c>
    </row>
    <row r="8139" spans="1:2" x14ac:dyDescent="0.25">
      <c r="A8139" s="57">
        <v>42132204</v>
      </c>
      <c r="B8139" s="58" t="s">
        <v>1787</v>
      </c>
    </row>
    <row r="8140" spans="1:2" x14ac:dyDescent="0.25">
      <c r="A8140" s="57">
        <v>42132205</v>
      </c>
      <c r="B8140" s="58" t="s">
        <v>11191</v>
      </c>
    </row>
    <row r="8141" spans="1:2" x14ac:dyDescent="0.25">
      <c r="A8141" s="57">
        <v>42141501</v>
      </c>
      <c r="B8141" s="58" t="s">
        <v>17765</v>
      </c>
    </row>
    <row r="8142" spans="1:2" x14ac:dyDescent="0.25">
      <c r="A8142" s="57">
        <v>42141502</v>
      </c>
      <c r="B8142" s="58" t="s">
        <v>5875</v>
      </c>
    </row>
    <row r="8143" spans="1:2" x14ac:dyDescent="0.25">
      <c r="A8143" s="57">
        <v>42141503</v>
      </c>
      <c r="B8143" s="58" t="s">
        <v>15153</v>
      </c>
    </row>
    <row r="8144" spans="1:2" x14ac:dyDescent="0.25">
      <c r="A8144" s="57">
        <v>42141504</v>
      </c>
      <c r="B8144" s="58" t="s">
        <v>543</v>
      </c>
    </row>
    <row r="8145" spans="1:2" x14ac:dyDescent="0.25">
      <c r="A8145" s="57">
        <v>42141601</v>
      </c>
      <c r="B8145" s="58" t="s">
        <v>5775</v>
      </c>
    </row>
    <row r="8146" spans="1:2" x14ac:dyDescent="0.25">
      <c r="A8146" s="57">
        <v>42141602</v>
      </c>
      <c r="B8146" s="58" t="s">
        <v>2816</v>
      </c>
    </row>
    <row r="8147" spans="1:2" x14ac:dyDescent="0.25">
      <c r="A8147" s="57">
        <v>42141603</v>
      </c>
      <c r="B8147" s="58" t="s">
        <v>8202</v>
      </c>
    </row>
    <row r="8148" spans="1:2" x14ac:dyDescent="0.25">
      <c r="A8148" s="57">
        <v>42141604</v>
      </c>
      <c r="B8148" s="58" t="s">
        <v>13878</v>
      </c>
    </row>
    <row r="8149" spans="1:2" x14ac:dyDescent="0.25">
      <c r="A8149" s="57">
        <v>42141605</v>
      </c>
      <c r="B8149" s="58" t="s">
        <v>18303</v>
      </c>
    </row>
    <row r="8150" spans="1:2" x14ac:dyDescent="0.25">
      <c r="A8150" s="57">
        <v>42141606</v>
      </c>
      <c r="B8150" s="58" t="s">
        <v>6334</v>
      </c>
    </row>
    <row r="8151" spans="1:2" x14ac:dyDescent="0.25">
      <c r="A8151" s="57">
        <v>42141607</v>
      </c>
      <c r="B8151" s="58" t="s">
        <v>3013</v>
      </c>
    </row>
    <row r="8152" spans="1:2" x14ac:dyDescent="0.25">
      <c r="A8152" s="57">
        <v>42141701</v>
      </c>
      <c r="B8152" s="58" t="s">
        <v>13397</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13250</v>
      </c>
    </row>
    <row r="8157" spans="1:2" x14ac:dyDescent="0.25">
      <c r="A8157" s="57">
        <v>42141801</v>
      </c>
      <c r="B8157" s="58" t="s">
        <v>3773</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6165</v>
      </c>
    </row>
    <row r="8162" spans="1:2" x14ac:dyDescent="0.25">
      <c r="A8162" s="57">
        <v>42141806</v>
      </c>
      <c r="B8162" s="58" t="s">
        <v>8620</v>
      </c>
    </row>
    <row r="8163" spans="1:2" x14ac:dyDescent="0.25">
      <c r="A8163" s="57">
        <v>42141807</v>
      </c>
      <c r="B8163" s="58" t="s">
        <v>14913</v>
      </c>
    </row>
    <row r="8164" spans="1:2" x14ac:dyDescent="0.25">
      <c r="A8164" s="57">
        <v>42141808</v>
      </c>
      <c r="B8164" s="58" t="s">
        <v>7824</v>
      </c>
    </row>
    <row r="8165" spans="1:2" x14ac:dyDescent="0.25">
      <c r="A8165" s="57">
        <v>42141809</v>
      </c>
      <c r="B8165" s="58" t="s">
        <v>1237</v>
      </c>
    </row>
    <row r="8166" spans="1:2" x14ac:dyDescent="0.25">
      <c r="A8166" s="57">
        <v>42141901</v>
      </c>
      <c r="B8166" s="58" t="s">
        <v>10462</v>
      </c>
    </row>
    <row r="8167" spans="1:2" x14ac:dyDescent="0.25">
      <c r="A8167" s="57">
        <v>42141902</v>
      </c>
      <c r="B8167" s="58" t="s">
        <v>7788</v>
      </c>
    </row>
    <row r="8168" spans="1:2" x14ac:dyDescent="0.25">
      <c r="A8168" s="57">
        <v>42141903</v>
      </c>
      <c r="B8168" s="58" t="s">
        <v>13354</v>
      </c>
    </row>
    <row r="8169" spans="1:2" x14ac:dyDescent="0.25">
      <c r="A8169" s="57">
        <v>42141904</v>
      </c>
      <c r="B8169" s="58" t="s">
        <v>13556</v>
      </c>
    </row>
    <row r="8170" spans="1:2" x14ac:dyDescent="0.25">
      <c r="A8170" s="57">
        <v>42141905</v>
      </c>
      <c r="B8170" s="58" t="s">
        <v>12306</v>
      </c>
    </row>
    <row r="8171" spans="1:2" x14ac:dyDescent="0.25">
      <c r="A8171" s="57">
        <v>42142001</v>
      </c>
      <c r="B8171" s="58" t="s">
        <v>15498</v>
      </c>
    </row>
    <row r="8172" spans="1:2" x14ac:dyDescent="0.25">
      <c r="A8172" s="57">
        <v>42142002</v>
      </c>
      <c r="B8172" s="58" t="s">
        <v>12446</v>
      </c>
    </row>
    <row r="8173" spans="1:2" x14ac:dyDescent="0.25">
      <c r="A8173" s="57">
        <v>42142003</v>
      </c>
      <c r="B8173" s="58" t="s">
        <v>15609</v>
      </c>
    </row>
    <row r="8174" spans="1:2" x14ac:dyDescent="0.25">
      <c r="A8174" s="57">
        <v>42142004</v>
      </c>
      <c r="B8174" s="58" t="s">
        <v>10058</v>
      </c>
    </row>
    <row r="8175" spans="1:2" x14ac:dyDescent="0.25">
      <c r="A8175" s="57">
        <v>42142005</v>
      </c>
      <c r="B8175" s="58" t="s">
        <v>2183</v>
      </c>
    </row>
    <row r="8176" spans="1:2" x14ac:dyDescent="0.25">
      <c r="A8176" s="57">
        <v>42142006</v>
      </c>
      <c r="B8176" s="58" t="s">
        <v>9674</v>
      </c>
    </row>
    <row r="8177" spans="1:2" x14ac:dyDescent="0.25">
      <c r="A8177" s="57">
        <v>42142007</v>
      </c>
      <c r="B8177" s="58" t="s">
        <v>10954</v>
      </c>
    </row>
    <row r="8178" spans="1:2" x14ac:dyDescent="0.25">
      <c r="A8178" s="57">
        <v>42142101</v>
      </c>
      <c r="B8178" s="58" t="s">
        <v>3727</v>
      </c>
    </row>
    <row r="8179" spans="1:2" x14ac:dyDescent="0.25">
      <c r="A8179" s="57">
        <v>42142102</v>
      </c>
      <c r="B8179" s="58" t="s">
        <v>2727</v>
      </c>
    </row>
    <row r="8180" spans="1:2" x14ac:dyDescent="0.25">
      <c r="A8180" s="57">
        <v>42142103</v>
      </c>
      <c r="B8180" s="58" t="s">
        <v>12249</v>
      </c>
    </row>
    <row r="8181" spans="1:2" x14ac:dyDescent="0.25">
      <c r="A8181" s="57">
        <v>42142104</v>
      </c>
      <c r="B8181" s="58" t="s">
        <v>8229</v>
      </c>
    </row>
    <row r="8182" spans="1:2" x14ac:dyDescent="0.25">
      <c r="A8182" s="57">
        <v>42142105</v>
      </c>
      <c r="B8182" s="58" t="s">
        <v>9926</v>
      </c>
    </row>
    <row r="8183" spans="1:2" x14ac:dyDescent="0.25">
      <c r="A8183" s="57">
        <v>42142106</v>
      </c>
      <c r="B8183" s="58" t="s">
        <v>16674</v>
      </c>
    </row>
    <row r="8184" spans="1:2" x14ac:dyDescent="0.25">
      <c r="A8184" s="57">
        <v>42142107</v>
      </c>
      <c r="B8184" s="58" t="s">
        <v>9301</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4932</v>
      </c>
    </row>
    <row r="8189" spans="1:2" x14ac:dyDescent="0.25">
      <c r="A8189" s="57">
        <v>42142112</v>
      </c>
      <c r="B8189" s="58" t="s">
        <v>6981</v>
      </c>
    </row>
    <row r="8190" spans="1:2" x14ac:dyDescent="0.25">
      <c r="A8190" s="57">
        <v>42142113</v>
      </c>
      <c r="B8190" s="58" t="s">
        <v>10720</v>
      </c>
    </row>
    <row r="8191" spans="1:2" x14ac:dyDescent="0.25">
      <c r="A8191" s="57">
        <v>42142114</v>
      </c>
      <c r="B8191" s="58" t="s">
        <v>1796</v>
      </c>
    </row>
    <row r="8192" spans="1:2" x14ac:dyDescent="0.25">
      <c r="A8192" s="57">
        <v>42142119</v>
      </c>
      <c r="B8192" s="58" t="s">
        <v>4282</v>
      </c>
    </row>
    <row r="8193" spans="1:2" x14ac:dyDescent="0.25">
      <c r="A8193" s="57">
        <v>42142201</v>
      </c>
      <c r="B8193" s="58" t="s">
        <v>15484</v>
      </c>
    </row>
    <row r="8194" spans="1:2" x14ac:dyDescent="0.25">
      <c r="A8194" s="57">
        <v>42142202</v>
      </c>
      <c r="B8194" s="58" t="s">
        <v>5583</v>
      </c>
    </row>
    <row r="8195" spans="1:2" x14ac:dyDescent="0.25">
      <c r="A8195" s="57">
        <v>42142203</v>
      </c>
      <c r="B8195" s="58" t="s">
        <v>14486</v>
      </c>
    </row>
    <row r="8196" spans="1:2" x14ac:dyDescent="0.25">
      <c r="A8196" s="57">
        <v>42142204</v>
      </c>
      <c r="B8196" s="58" t="s">
        <v>6747</v>
      </c>
    </row>
    <row r="8197" spans="1:2" x14ac:dyDescent="0.25">
      <c r="A8197" s="57">
        <v>42142301</v>
      </c>
      <c r="B8197" s="58" t="s">
        <v>3081</v>
      </c>
    </row>
    <row r="8198" spans="1:2" x14ac:dyDescent="0.25">
      <c r="A8198" s="57">
        <v>42142302</v>
      </c>
      <c r="B8198" s="58" t="s">
        <v>17957</v>
      </c>
    </row>
    <row r="8199" spans="1:2" x14ac:dyDescent="0.25">
      <c r="A8199" s="57">
        <v>42142303</v>
      </c>
      <c r="B8199" s="58" t="s">
        <v>13665</v>
      </c>
    </row>
    <row r="8200" spans="1:2" x14ac:dyDescent="0.25">
      <c r="A8200" s="57">
        <v>42142401</v>
      </c>
      <c r="B8200" s="58" t="s">
        <v>15290</v>
      </c>
    </row>
    <row r="8201" spans="1:2" x14ac:dyDescent="0.25">
      <c r="A8201" s="57">
        <v>42142402</v>
      </c>
      <c r="B8201" s="58" t="s">
        <v>17256</v>
      </c>
    </row>
    <row r="8202" spans="1:2" x14ac:dyDescent="0.25">
      <c r="A8202" s="57">
        <v>42142403</v>
      </c>
      <c r="B8202" s="58" t="s">
        <v>11397</v>
      </c>
    </row>
    <row r="8203" spans="1:2" x14ac:dyDescent="0.25">
      <c r="A8203" s="57">
        <v>42142404</v>
      </c>
      <c r="B8203" s="58" t="s">
        <v>16642</v>
      </c>
    </row>
    <row r="8204" spans="1:2" x14ac:dyDescent="0.25">
      <c r="A8204" s="57">
        <v>42142405</v>
      </c>
      <c r="B8204" s="58" t="s">
        <v>8054</v>
      </c>
    </row>
    <row r="8205" spans="1:2" x14ac:dyDescent="0.25">
      <c r="A8205" s="57">
        <v>42142406</v>
      </c>
      <c r="B8205" s="58" t="s">
        <v>5334</v>
      </c>
    </row>
    <row r="8206" spans="1:2" x14ac:dyDescent="0.25">
      <c r="A8206" s="57">
        <v>42142407</v>
      </c>
      <c r="B8206" s="58" t="s">
        <v>16331</v>
      </c>
    </row>
    <row r="8207" spans="1:2" x14ac:dyDescent="0.25">
      <c r="A8207" s="57">
        <v>42142501</v>
      </c>
      <c r="B8207" s="58" t="s">
        <v>14542</v>
      </c>
    </row>
    <row r="8208" spans="1:2" x14ac:dyDescent="0.25">
      <c r="A8208" s="57">
        <v>42142502</v>
      </c>
      <c r="B8208" s="58" t="s">
        <v>10872</v>
      </c>
    </row>
    <row r="8209" spans="1:2" x14ac:dyDescent="0.25">
      <c r="A8209" s="57">
        <v>42142503</v>
      </c>
      <c r="B8209" s="58" t="s">
        <v>15025</v>
      </c>
    </row>
    <row r="8210" spans="1:2" x14ac:dyDescent="0.25">
      <c r="A8210" s="57">
        <v>42142504</v>
      </c>
      <c r="B8210" s="58" t="s">
        <v>7516</v>
      </c>
    </row>
    <row r="8211" spans="1:2" x14ac:dyDescent="0.25">
      <c r="A8211" s="57">
        <v>42142505</v>
      </c>
      <c r="B8211" s="58" t="s">
        <v>14706</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8871</v>
      </c>
    </row>
    <row r="8216" spans="1:2" x14ac:dyDescent="0.25">
      <c r="A8216" s="57">
        <v>42142511</v>
      </c>
      <c r="B8216" s="58" t="s">
        <v>3284</v>
      </c>
    </row>
    <row r="8217" spans="1:2" x14ac:dyDescent="0.25">
      <c r="A8217" s="57">
        <v>42142512</v>
      </c>
      <c r="B8217" s="58" t="s">
        <v>7577</v>
      </c>
    </row>
    <row r="8218" spans="1:2" x14ac:dyDescent="0.25">
      <c r="A8218" s="57">
        <v>42142513</v>
      </c>
      <c r="B8218" s="58" t="s">
        <v>12654</v>
      </c>
    </row>
    <row r="8219" spans="1:2" x14ac:dyDescent="0.25">
      <c r="A8219" s="57">
        <v>42142514</v>
      </c>
      <c r="B8219" s="58" t="s">
        <v>7586</v>
      </c>
    </row>
    <row r="8220" spans="1:2" x14ac:dyDescent="0.25">
      <c r="A8220" s="57">
        <v>42142515</v>
      </c>
      <c r="B8220" s="58" t="s">
        <v>18579</v>
      </c>
    </row>
    <row r="8221" spans="1:2" x14ac:dyDescent="0.25">
      <c r="A8221" s="57">
        <v>42142516</v>
      </c>
      <c r="B8221" s="58" t="s">
        <v>8506</v>
      </c>
    </row>
    <row r="8222" spans="1:2" x14ac:dyDescent="0.25">
      <c r="A8222" s="57">
        <v>42142517</v>
      </c>
      <c r="B8222" s="58" t="s">
        <v>6483</v>
      </c>
    </row>
    <row r="8223" spans="1:2" x14ac:dyDescent="0.25">
      <c r="A8223" s="57">
        <v>42142518</v>
      </c>
      <c r="B8223" s="58" t="s">
        <v>2271</v>
      </c>
    </row>
    <row r="8224" spans="1:2" x14ac:dyDescent="0.25">
      <c r="A8224" s="57">
        <v>42142519</v>
      </c>
      <c r="B8224" s="58" t="s">
        <v>16678</v>
      </c>
    </row>
    <row r="8225" spans="1:2" x14ac:dyDescent="0.25">
      <c r="A8225" s="57">
        <v>42142520</v>
      </c>
      <c r="B8225" s="58" t="s">
        <v>2801</v>
      </c>
    </row>
    <row r="8226" spans="1:2" x14ac:dyDescent="0.25">
      <c r="A8226" s="57">
        <v>42142521</v>
      </c>
      <c r="B8226" s="58" t="s">
        <v>12823</v>
      </c>
    </row>
    <row r="8227" spans="1:2" x14ac:dyDescent="0.25">
      <c r="A8227" s="57">
        <v>42142522</v>
      </c>
      <c r="B8227" s="58" t="s">
        <v>11579</v>
      </c>
    </row>
    <row r="8228" spans="1:2" x14ac:dyDescent="0.25">
      <c r="A8228" s="57">
        <v>42142523</v>
      </c>
      <c r="B8228" s="58" t="s">
        <v>14938</v>
      </c>
    </row>
    <row r="8229" spans="1:2" x14ac:dyDescent="0.25">
      <c r="A8229" s="57">
        <v>42142524</v>
      </c>
      <c r="B8229" s="58" t="s">
        <v>9801</v>
      </c>
    </row>
    <row r="8230" spans="1:2" x14ac:dyDescent="0.25">
      <c r="A8230" s="57">
        <v>42142525</v>
      </c>
      <c r="B8230" s="58" t="s">
        <v>6684</v>
      </c>
    </row>
    <row r="8231" spans="1:2" x14ac:dyDescent="0.25">
      <c r="A8231" s="57">
        <v>42142526</v>
      </c>
      <c r="B8231" s="58" t="s">
        <v>10435</v>
      </c>
    </row>
    <row r="8232" spans="1:2" x14ac:dyDescent="0.25">
      <c r="A8232" s="57">
        <v>42142527</v>
      </c>
      <c r="B8232" s="58" t="s">
        <v>5719</v>
      </c>
    </row>
    <row r="8233" spans="1:2" x14ac:dyDescent="0.25">
      <c r="A8233" s="57">
        <v>42142528</v>
      </c>
      <c r="B8233" s="58" t="s">
        <v>16220</v>
      </c>
    </row>
    <row r="8234" spans="1:2" x14ac:dyDescent="0.25">
      <c r="A8234" s="57">
        <v>42142529</v>
      </c>
      <c r="B8234" s="58" t="s">
        <v>5277</v>
      </c>
    </row>
    <row r="8235" spans="1:2" x14ac:dyDescent="0.25">
      <c r="A8235" s="57">
        <v>42142530</v>
      </c>
      <c r="B8235" s="58" t="s">
        <v>11169</v>
      </c>
    </row>
    <row r="8236" spans="1:2" x14ac:dyDescent="0.25">
      <c r="A8236" s="57">
        <v>42142531</v>
      </c>
      <c r="B8236" s="58" t="s">
        <v>7800</v>
      </c>
    </row>
    <row r="8237" spans="1:2" x14ac:dyDescent="0.25">
      <c r="A8237" s="57">
        <v>42142532</v>
      </c>
      <c r="B8237" s="58" t="s">
        <v>13393</v>
      </c>
    </row>
    <row r="8238" spans="1:2" x14ac:dyDescent="0.25">
      <c r="A8238" s="57">
        <v>42142601</v>
      </c>
      <c r="B8238" s="58" t="s">
        <v>6055</v>
      </c>
    </row>
    <row r="8239" spans="1:2" x14ac:dyDescent="0.25">
      <c r="A8239" s="57">
        <v>42142602</v>
      </c>
      <c r="B8239" s="58" t="s">
        <v>12018</v>
      </c>
    </row>
    <row r="8240" spans="1:2" x14ac:dyDescent="0.25">
      <c r="A8240" s="57">
        <v>42142603</v>
      </c>
      <c r="B8240" s="58" t="s">
        <v>1409</v>
      </c>
    </row>
    <row r="8241" spans="1:2" x14ac:dyDescent="0.25">
      <c r="A8241" s="57">
        <v>42142604</v>
      </c>
      <c r="B8241" s="58" t="s">
        <v>2219</v>
      </c>
    </row>
    <row r="8242" spans="1:2" x14ac:dyDescent="0.25">
      <c r="A8242" s="57">
        <v>42142605</v>
      </c>
      <c r="B8242" s="58" t="s">
        <v>12873</v>
      </c>
    </row>
    <row r="8243" spans="1:2" x14ac:dyDescent="0.25">
      <c r="A8243" s="57">
        <v>42142606</v>
      </c>
      <c r="B8243" s="58" t="s">
        <v>6876</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2578</v>
      </c>
    </row>
    <row r="8248" spans="1:2" x14ac:dyDescent="0.25">
      <c r="A8248" s="57">
        <v>42142611</v>
      </c>
      <c r="B8248" s="58" t="s">
        <v>8312</v>
      </c>
    </row>
    <row r="8249" spans="1:2" x14ac:dyDescent="0.25">
      <c r="A8249" s="57">
        <v>42142612</v>
      </c>
      <c r="B8249" s="58" t="s">
        <v>12641</v>
      </c>
    </row>
    <row r="8250" spans="1:2" x14ac:dyDescent="0.25">
      <c r="A8250" s="57">
        <v>42142613</v>
      </c>
      <c r="B8250" s="58" t="s">
        <v>4056</v>
      </c>
    </row>
    <row r="8251" spans="1:2" x14ac:dyDescent="0.25">
      <c r="A8251" s="57">
        <v>42142614</v>
      </c>
      <c r="B8251" s="58" t="s">
        <v>18181</v>
      </c>
    </row>
    <row r="8252" spans="1:2" x14ac:dyDescent="0.25">
      <c r="A8252" s="57">
        <v>42142615</v>
      </c>
      <c r="B8252" s="58" t="s">
        <v>16408</v>
      </c>
    </row>
    <row r="8253" spans="1:2" x14ac:dyDescent="0.25">
      <c r="A8253" s="57">
        <v>42142616</v>
      </c>
      <c r="B8253" s="58" t="s">
        <v>838</v>
      </c>
    </row>
    <row r="8254" spans="1:2" x14ac:dyDescent="0.25">
      <c r="A8254" s="57">
        <v>42142617</v>
      </c>
      <c r="B8254" s="58" t="s">
        <v>15879</v>
      </c>
    </row>
    <row r="8255" spans="1:2" x14ac:dyDescent="0.25">
      <c r="A8255" s="57">
        <v>42142618</v>
      </c>
      <c r="B8255" s="58" t="s">
        <v>1817</v>
      </c>
    </row>
    <row r="8256" spans="1:2" x14ac:dyDescent="0.25">
      <c r="A8256" s="57">
        <v>42142701</v>
      </c>
      <c r="B8256" s="58" t="s">
        <v>1754</v>
      </c>
    </row>
    <row r="8257" spans="1:2" x14ac:dyDescent="0.25">
      <c r="A8257" s="57">
        <v>42142702</v>
      </c>
      <c r="B8257" s="58" t="s">
        <v>13958</v>
      </c>
    </row>
    <row r="8258" spans="1:2" x14ac:dyDescent="0.25">
      <c r="A8258" s="57">
        <v>42142703</v>
      </c>
      <c r="B8258" s="58" t="s">
        <v>14291</v>
      </c>
    </row>
    <row r="8259" spans="1:2" x14ac:dyDescent="0.25">
      <c r="A8259" s="57">
        <v>42142704</v>
      </c>
      <c r="B8259" s="58" t="s">
        <v>14911</v>
      </c>
    </row>
    <row r="8260" spans="1:2" x14ac:dyDescent="0.25">
      <c r="A8260" s="57">
        <v>42142705</v>
      </c>
      <c r="B8260" s="58" t="s">
        <v>16900</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6506</v>
      </c>
    </row>
    <row r="8265" spans="1:2" x14ac:dyDescent="0.25">
      <c r="A8265" s="57">
        <v>42142710</v>
      </c>
      <c r="B8265" s="58" t="s">
        <v>10721</v>
      </c>
    </row>
    <row r="8266" spans="1:2" x14ac:dyDescent="0.25">
      <c r="A8266" s="57">
        <v>42142711</v>
      </c>
      <c r="B8266" s="58" t="s">
        <v>15956</v>
      </c>
    </row>
    <row r="8267" spans="1:2" x14ac:dyDescent="0.25">
      <c r="A8267" s="57">
        <v>42142712</v>
      </c>
      <c r="B8267" s="58" t="s">
        <v>11388</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5455</v>
      </c>
    </row>
    <row r="8273" spans="1:2" x14ac:dyDescent="0.25">
      <c r="A8273" s="57">
        <v>42142802</v>
      </c>
      <c r="B8273" s="58" t="s">
        <v>4921</v>
      </c>
    </row>
    <row r="8274" spans="1:2" x14ac:dyDescent="0.25">
      <c r="A8274" s="57">
        <v>42142901</v>
      </c>
      <c r="B8274" s="58" t="s">
        <v>7501</v>
      </c>
    </row>
    <row r="8275" spans="1:2" x14ac:dyDescent="0.25">
      <c r="A8275" s="57">
        <v>42142902</v>
      </c>
      <c r="B8275" s="58" t="s">
        <v>10547</v>
      </c>
    </row>
    <row r="8276" spans="1:2" x14ac:dyDescent="0.25">
      <c r="A8276" s="57">
        <v>42142903</v>
      </c>
      <c r="B8276" s="58" t="s">
        <v>17379</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5599</v>
      </c>
    </row>
    <row r="8282" spans="1:2" x14ac:dyDescent="0.25">
      <c r="A8282" s="57">
        <v>42142909</v>
      </c>
      <c r="B8282" s="58" t="s">
        <v>2238</v>
      </c>
    </row>
    <row r="8283" spans="1:2" x14ac:dyDescent="0.25">
      <c r="A8283" s="57">
        <v>42142910</v>
      </c>
      <c r="B8283" s="58" t="s">
        <v>15339</v>
      </c>
    </row>
    <row r="8284" spans="1:2" x14ac:dyDescent="0.25">
      <c r="A8284" s="57">
        <v>42142911</v>
      </c>
      <c r="B8284" s="58" t="s">
        <v>3082</v>
      </c>
    </row>
    <row r="8285" spans="1:2" x14ac:dyDescent="0.25">
      <c r="A8285" s="57">
        <v>42142912</v>
      </c>
      <c r="B8285" s="58" t="s">
        <v>14330</v>
      </c>
    </row>
    <row r="8286" spans="1:2" x14ac:dyDescent="0.25">
      <c r="A8286" s="57">
        <v>42142913</v>
      </c>
      <c r="B8286" s="58" t="s">
        <v>3781</v>
      </c>
    </row>
    <row r="8287" spans="1:2" x14ac:dyDescent="0.25">
      <c r="A8287" s="57">
        <v>42143101</v>
      </c>
      <c r="B8287" s="58" t="s">
        <v>7431</v>
      </c>
    </row>
    <row r="8288" spans="1:2" x14ac:dyDescent="0.25">
      <c r="A8288" s="57">
        <v>42143102</v>
      </c>
      <c r="B8288" s="58" t="s">
        <v>8706</v>
      </c>
    </row>
    <row r="8289" spans="1:2" x14ac:dyDescent="0.25">
      <c r="A8289" s="57">
        <v>42143103</v>
      </c>
      <c r="B8289" s="58" t="s">
        <v>15402</v>
      </c>
    </row>
    <row r="8290" spans="1:2" x14ac:dyDescent="0.25">
      <c r="A8290" s="57">
        <v>42143104</v>
      </c>
      <c r="B8290" s="58" t="s">
        <v>90</v>
      </c>
    </row>
    <row r="8291" spans="1:2" x14ac:dyDescent="0.25">
      <c r="A8291" s="57">
        <v>42143105</v>
      </c>
      <c r="B8291" s="58" t="s">
        <v>2293</v>
      </c>
    </row>
    <row r="8292" spans="1:2" x14ac:dyDescent="0.25">
      <c r="A8292" s="57">
        <v>42143106</v>
      </c>
      <c r="B8292" s="58" t="s">
        <v>8813</v>
      </c>
    </row>
    <row r="8293" spans="1:2" x14ac:dyDescent="0.25">
      <c r="A8293" s="57">
        <v>42143201</v>
      </c>
      <c r="B8293" s="58" t="s">
        <v>14969</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15179</v>
      </c>
    </row>
    <row r="8299" spans="1:2" x14ac:dyDescent="0.25">
      <c r="A8299" s="57">
        <v>42143503</v>
      </c>
      <c r="B8299" s="58" t="s">
        <v>2623</v>
      </c>
    </row>
    <row r="8300" spans="1:2" x14ac:dyDescent="0.25">
      <c r="A8300" s="57">
        <v>42143504</v>
      </c>
      <c r="B8300" s="58" t="s">
        <v>10069</v>
      </c>
    </row>
    <row r="8301" spans="1:2" x14ac:dyDescent="0.25">
      <c r="A8301" s="57">
        <v>42143505</v>
      </c>
      <c r="B8301" s="58" t="s">
        <v>11234</v>
      </c>
    </row>
    <row r="8302" spans="1:2" x14ac:dyDescent="0.25">
      <c r="A8302" s="57">
        <v>42143506</v>
      </c>
      <c r="B8302" s="58" t="s">
        <v>3587</v>
      </c>
    </row>
    <row r="8303" spans="1:2" x14ac:dyDescent="0.25">
      <c r="A8303" s="57">
        <v>42143507</v>
      </c>
      <c r="B8303" s="58" t="s">
        <v>12068</v>
      </c>
    </row>
    <row r="8304" spans="1:2" x14ac:dyDescent="0.25">
      <c r="A8304" s="57">
        <v>42143508</v>
      </c>
      <c r="B8304" s="58" t="s">
        <v>10885</v>
      </c>
    </row>
    <row r="8305" spans="1:2" x14ac:dyDescent="0.25">
      <c r="A8305" s="57">
        <v>42143509</v>
      </c>
      <c r="B8305" s="58" t="s">
        <v>11082</v>
      </c>
    </row>
    <row r="8306" spans="1:2" x14ac:dyDescent="0.25">
      <c r="A8306" s="57">
        <v>42143510</v>
      </c>
      <c r="B8306" s="58" t="s">
        <v>14717</v>
      </c>
    </row>
    <row r="8307" spans="1:2" x14ac:dyDescent="0.25">
      <c r="A8307" s="57">
        <v>42143511</v>
      </c>
      <c r="B8307" s="58" t="s">
        <v>3543</v>
      </c>
    </row>
    <row r="8308" spans="1:2" x14ac:dyDescent="0.25">
      <c r="A8308" s="57">
        <v>42143512</v>
      </c>
      <c r="B8308" s="58" t="s">
        <v>18755</v>
      </c>
    </row>
    <row r="8309" spans="1:2" x14ac:dyDescent="0.25">
      <c r="A8309" s="57">
        <v>42143513</v>
      </c>
      <c r="B8309" s="58" t="s">
        <v>4469</v>
      </c>
    </row>
    <row r="8310" spans="1:2" x14ac:dyDescent="0.25">
      <c r="A8310" s="57">
        <v>42143601</v>
      </c>
      <c r="B8310" s="58" t="s">
        <v>15935</v>
      </c>
    </row>
    <row r="8311" spans="1:2" x14ac:dyDescent="0.25">
      <c r="A8311" s="57">
        <v>42143602</v>
      </c>
      <c r="B8311" s="58" t="s">
        <v>1624</v>
      </c>
    </row>
    <row r="8312" spans="1:2" x14ac:dyDescent="0.25">
      <c r="A8312" s="57">
        <v>42143603</v>
      </c>
      <c r="B8312" s="58" t="s">
        <v>13911</v>
      </c>
    </row>
    <row r="8313" spans="1:2" x14ac:dyDescent="0.25">
      <c r="A8313" s="57">
        <v>42143604</v>
      </c>
      <c r="B8313" s="58" t="s">
        <v>13103</v>
      </c>
    </row>
    <row r="8314" spans="1:2" x14ac:dyDescent="0.25">
      <c r="A8314" s="57">
        <v>42143605</v>
      </c>
      <c r="B8314" s="58" t="s">
        <v>4937</v>
      </c>
    </row>
    <row r="8315" spans="1:2" x14ac:dyDescent="0.25">
      <c r="A8315" s="57">
        <v>42143606</v>
      </c>
      <c r="B8315" s="58" t="s">
        <v>994</v>
      </c>
    </row>
    <row r="8316" spans="1:2" x14ac:dyDescent="0.25">
      <c r="A8316" s="57">
        <v>42143607</v>
      </c>
      <c r="B8316" s="58" t="s">
        <v>15620</v>
      </c>
    </row>
    <row r="8317" spans="1:2" x14ac:dyDescent="0.25">
      <c r="A8317" s="57">
        <v>42143608</v>
      </c>
      <c r="B8317" s="58" t="s">
        <v>16376</v>
      </c>
    </row>
    <row r="8318" spans="1:2" x14ac:dyDescent="0.25">
      <c r="A8318" s="57">
        <v>42151501</v>
      </c>
      <c r="B8318" s="58" t="s">
        <v>14027</v>
      </c>
    </row>
    <row r="8319" spans="1:2" x14ac:dyDescent="0.25">
      <c r="A8319" s="57">
        <v>42151502</v>
      </c>
      <c r="B8319" s="58" t="s">
        <v>12592</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6477</v>
      </c>
    </row>
    <row r="8324" spans="1:2" x14ac:dyDescent="0.25">
      <c r="A8324" s="57">
        <v>42151507</v>
      </c>
      <c r="B8324" s="58" t="s">
        <v>10092</v>
      </c>
    </row>
    <row r="8325" spans="1:2" x14ac:dyDescent="0.25">
      <c r="A8325" s="57">
        <v>42151601</v>
      </c>
      <c r="B8325" s="58" t="s">
        <v>1725</v>
      </c>
    </row>
    <row r="8326" spans="1:2" x14ac:dyDescent="0.25">
      <c r="A8326" s="57">
        <v>42151602</v>
      </c>
      <c r="B8326" s="58" t="s">
        <v>16552</v>
      </c>
    </row>
    <row r="8327" spans="1:2" x14ac:dyDescent="0.25">
      <c r="A8327" s="57">
        <v>42151603</v>
      </c>
      <c r="B8327" s="58" t="s">
        <v>12627</v>
      </c>
    </row>
    <row r="8328" spans="1:2" x14ac:dyDescent="0.25">
      <c r="A8328" s="57">
        <v>42151604</v>
      </c>
      <c r="B8328" s="58" t="s">
        <v>8772</v>
      </c>
    </row>
    <row r="8329" spans="1:2" x14ac:dyDescent="0.25">
      <c r="A8329" s="57">
        <v>42151605</v>
      </c>
      <c r="B8329" s="58" t="s">
        <v>13891</v>
      </c>
    </row>
    <row r="8330" spans="1:2" x14ac:dyDescent="0.25">
      <c r="A8330" s="57">
        <v>42151606</v>
      </c>
      <c r="B8330" s="58" t="s">
        <v>6571</v>
      </c>
    </row>
    <row r="8331" spans="1:2" x14ac:dyDescent="0.25">
      <c r="A8331" s="57">
        <v>42151607</v>
      </c>
      <c r="B8331" s="58" t="s">
        <v>1972</v>
      </c>
    </row>
    <row r="8332" spans="1:2" x14ac:dyDescent="0.25">
      <c r="A8332" s="57">
        <v>42151608</v>
      </c>
      <c r="B8332" s="58" t="s">
        <v>11745</v>
      </c>
    </row>
    <row r="8333" spans="1:2" x14ac:dyDescent="0.25">
      <c r="A8333" s="57">
        <v>42151609</v>
      </c>
      <c r="B8333" s="58" t="s">
        <v>14570</v>
      </c>
    </row>
    <row r="8334" spans="1:2" x14ac:dyDescent="0.25">
      <c r="A8334" s="57">
        <v>42151610</v>
      </c>
      <c r="B8334" s="58" t="s">
        <v>6607</v>
      </c>
    </row>
    <row r="8335" spans="1:2" x14ac:dyDescent="0.25">
      <c r="A8335" s="57">
        <v>42151611</v>
      </c>
      <c r="B8335" s="58" t="s">
        <v>9605</v>
      </c>
    </row>
    <row r="8336" spans="1:2" x14ac:dyDescent="0.25">
      <c r="A8336" s="57">
        <v>42151612</v>
      </c>
      <c r="B8336" s="58" t="s">
        <v>7529</v>
      </c>
    </row>
    <row r="8337" spans="1:2" x14ac:dyDescent="0.25">
      <c r="A8337" s="57">
        <v>42151613</v>
      </c>
      <c r="B8337" s="58" t="s">
        <v>18435</v>
      </c>
    </row>
    <row r="8338" spans="1:2" x14ac:dyDescent="0.25">
      <c r="A8338" s="57">
        <v>42151614</v>
      </c>
      <c r="B8338" s="58" t="s">
        <v>795</v>
      </c>
    </row>
    <row r="8339" spans="1:2" x14ac:dyDescent="0.25">
      <c r="A8339" s="57">
        <v>42151615</v>
      </c>
      <c r="B8339" s="58" t="s">
        <v>16940</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17465</v>
      </c>
    </row>
    <row r="8345" spans="1:2" x14ac:dyDescent="0.25">
      <c r="A8345" s="57">
        <v>42151621</v>
      </c>
      <c r="B8345" s="58" t="s">
        <v>6293</v>
      </c>
    </row>
    <row r="8346" spans="1:2" x14ac:dyDescent="0.25">
      <c r="A8346" s="57">
        <v>42151622</v>
      </c>
      <c r="B8346" s="58" t="s">
        <v>13009</v>
      </c>
    </row>
    <row r="8347" spans="1:2" x14ac:dyDescent="0.25">
      <c r="A8347" s="57">
        <v>42151623</v>
      </c>
      <c r="B8347" s="58" t="s">
        <v>6678</v>
      </c>
    </row>
    <row r="8348" spans="1:2" x14ac:dyDescent="0.25">
      <c r="A8348" s="57">
        <v>42151624</v>
      </c>
      <c r="B8348" s="58" t="s">
        <v>18538</v>
      </c>
    </row>
    <row r="8349" spans="1:2" x14ac:dyDescent="0.25">
      <c r="A8349" s="57">
        <v>42151625</v>
      </c>
      <c r="B8349" s="58" t="s">
        <v>656</v>
      </c>
    </row>
    <row r="8350" spans="1:2" x14ac:dyDescent="0.25">
      <c r="A8350" s="57">
        <v>42151626</v>
      </c>
      <c r="B8350" s="58" t="s">
        <v>16002</v>
      </c>
    </row>
    <row r="8351" spans="1:2" x14ac:dyDescent="0.25">
      <c r="A8351" s="57">
        <v>42151627</v>
      </c>
      <c r="B8351" s="58" t="s">
        <v>13147</v>
      </c>
    </row>
    <row r="8352" spans="1:2" x14ac:dyDescent="0.25">
      <c r="A8352" s="57">
        <v>42151628</v>
      </c>
      <c r="B8352" s="58" t="s">
        <v>8279</v>
      </c>
    </row>
    <row r="8353" spans="1:2" x14ac:dyDescent="0.25">
      <c r="A8353" s="57">
        <v>42151629</v>
      </c>
      <c r="B8353" s="58" t="s">
        <v>5050</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15613</v>
      </c>
    </row>
    <row r="8360" spans="1:2" x14ac:dyDescent="0.25">
      <c r="A8360" s="57">
        <v>42151636</v>
      </c>
      <c r="B8360" s="58" t="s">
        <v>12161</v>
      </c>
    </row>
    <row r="8361" spans="1:2" x14ac:dyDescent="0.25">
      <c r="A8361" s="57">
        <v>42151637</v>
      </c>
      <c r="B8361" s="58" t="s">
        <v>15419</v>
      </c>
    </row>
    <row r="8362" spans="1:2" x14ac:dyDescent="0.25">
      <c r="A8362" s="57">
        <v>42151638</v>
      </c>
      <c r="B8362" s="58" t="s">
        <v>10862</v>
      </c>
    </row>
    <row r="8363" spans="1:2" x14ac:dyDescent="0.25">
      <c r="A8363" s="57">
        <v>42151639</v>
      </c>
      <c r="B8363" s="58" t="s">
        <v>9539</v>
      </c>
    </row>
    <row r="8364" spans="1:2" x14ac:dyDescent="0.25">
      <c r="A8364" s="57">
        <v>42151640</v>
      </c>
      <c r="B8364" s="58" t="s">
        <v>17234</v>
      </c>
    </row>
    <row r="8365" spans="1:2" x14ac:dyDescent="0.25">
      <c r="A8365" s="57">
        <v>42151641</v>
      </c>
      <c r="B8365" s="58" t="s">
        <v>15317</v>
      </c>
    </row>
    <row r="8366" spans="1:2" x14ac:dyDescent="0.25">
      <c r="A8366" s="57">
        <v>42151642</v>
      </c>
      <c r="B8366" s="58" t="s">
        <v>1292</v>
      </c>
    </row>
    <row r="8367" spans="1:2" x14ac:dyDescent="0.25">
      <c r="A8367" s="57">
        <v>42151643</v>
      </c>
      <c r="B8367" s="58" t="s">
        <v>11575</v>
      </c>
    </row>
    <row r="8368" spans="1:2" x14ac:dyDescent="0.25">
      <c r="A8368" s="57">
        <v>42151644</v>
      </c>
      <c r="B8368" s="58" t="s">
        <v>14316</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14161</v>
      </c>
    </row>
    <row r="8377" spans="1:2" x14ac:dyDescent="0.25">
      <c r="A8377" s="57">
        <v>42151654</v>
      </c>
      <c r="B8377" s="58" t="s">
        <v>2202</v>
      </c>
    </row>
    <row r="8378" spans="1:2" x14ac:dyDescent="0.25">
      <c r="A8378" s="57">
        <v>42151655</v>
      </c>
      <c r="B8378" s="58" t="s">
        <v>14627</v>
      </c>
    </row>
    <row r="8379" spans="1:2" x14ac:dyDescent="0.25">
      <c r="A8379" s="57">
        <v>42151656</v>
      </c>
      <c r="B8379" s="58" t="s">
        <v>5991</v>
      </c>
    </row>
    <row r="8380" spans="1:2" x14ac:dyDescent="0.25">
      <c r="A8380" s="57">
        <v>42151657</v>
      </c>
      <c r="B8380" s="58" t="s">
        <v>17325</v>
      </c>
    </row>
    <row r="8381" spans="1:2" x14ac:dyDescent="0.25">
      <c r="A8381" s="57">
        <v>42151658</v>
      </c>
      <c r="B8381" s="58" t="s">
        <v>6574</v>
      </c>
    </row>
    <row r="8382" spans="1:2" x14ac:dyDescent="0.25">
      <c r="A8382" s="57">
        <v>42151659</v>
      </c>
      <c r="B8382" s="58" t="s">
        <v>15834</v>
      </c>
    </row>
    <row r="8383" spans="1:2" x14ac:dyDescent="0.25">
      <c r="A8383" s="57">
        <v>42151660</v>
      </c>
      <c r="B8383" s="58" t="s">
        <v>15125</v>
      </c>
    </row>
    <row r="8384" spans="1:2" x14ac:dyDescent="0.25">
      <c r="A8384" s="57">
        <v>42151661</v>
      </c>
      <c r="B8384" s="58" t="s">
        <v>10324</v>
      </c>
    </row>
    <row r="8385" spans="1:2" x14ac:dyDescent="0.25">
      <c r="A8385" s="57">
        <v>42151662</v>
      </c>
      <c r="B8385" s="58" t="s">
        <v>10763</v>
      </c>
    </row>
    <row r="8386" spans="1:2" x14ac:dyDescent="0.25">
      <c r="A8386" s="57">
        <v>42151663</v>
      </c>
      <c r="B8386" s="58" t="s">
        <v>13639</v>
      </c>
    </row>
    <row r="8387" spans="1:2" x14ac:dyDescent="0.25">
      <c r="A8387" s="57">
        <v>42151664</v>
      </c>
      <c r="B8387" s="58" t="s">
        <v>3824</v>
      </c>
    </row>
    <row r="8388" spans="1:2" x14ac:dyDescent="0.25">
      <c r="A8388" s="57">
        <v>42151665</v>
      </c>
      <c r="B8388" s="58" t="s">
        <v>5184</v>
      </c>
    </row>
    <row r="8389" spans="1:2" x14ac:dyDescent="0.25">
      <c r="A8389" s="57">
        <v>42151666</v>
      </c>
      <c r="B8389" s="58" t="s">
        <v>11826</v>
      </c>
    </row>
    <row r="8390" spans="1:2" x14ac:dyDescent="0.25">
      <c r="A8390" s="57">
        <v>42151667</v>
      </c>
      <c r="B8390" s="58" t="s">
        <v>6748</v>
      </c>
    </row>
    <row r="8391" spans="1:2" x14ac:dyDescent="0.25">
      <c r="A8391" s="57">
        <v>42151668</v>
      </c>
      <c r="B8391" s="58" t="s">
        <v>5401</v>
      </c>
    </row>
    <row r="8392" spans="1:2" x14ac:dyDescent="0.25">
      <c r="A8392" s="57">
        <v>42151669</v>
      </c>
      <c r="B8392" s="58" t="s">
        <v>9409</v>
      </c>
    </row>
    <row r="8393" spans="1:2" x14ac:dyDescent="0.25">
      <c r="A8393" s="57">
        <v>42151670</v>
      </c>
      <c r="B8393" s="58" t="s">
        <v>14448</v>
      </c>
    </row>
    <row r="8394" spans="1:2" x14ac:dyDescent="0.25">
      <c r="A8394" s="57">
        <v>42151671</v>
      </c>
      <c r="B8394" s="58" t="s">
        <v>9910</v>
      </c>
    </row>
    <row r="8395" spans="1:2" x14ac:dyDescent="0.25">
      <c r="A8395" s="57">
        <v>42151672</v>
      </c>
      <c r="B8395" s="58" t="s">
        <v>2898</v>
      </c>
    </row>
    <row r="8396" spans="1:2" x14ac:dyDescent="0.25">
      <c r="A8396" s="57">
        <v>42151673</v>
      </c>
      <c r="B8396" s="58" t="s">
        <v>11312</v>
      </c>
    </row>
    <row r="8397" spans="1:2" x14ac:dyDescent="0.25">
      <c r="A8397" s="57">
        <v>42151674</v>
      </c>
      <c r="B8397" s="58" t="s">
        <v>15986</v>
      </c>
    </row>
    <row r="8398" spans="1:2" x14ac:dyDescent="0.25">
      <c r="A8398" s="57">
        <v>42151675</v>
      </c>
      <c r="B8398" s="58" t="s">
        <v>4307</v>
      </c>
    </row>
    <row r="8399" spans="1:2" x14ac:dyDescent="0.25">
      <c r="A8399" s="57">
        <v>42151676</v>
      </c>
      <c r="B8399" s="58" t="s">
        <v>13964</v>
      </c>
    </row>
    <row r="8400" spans="1:2" x14ac:dyDescent="0.25">
      <c r="A8400" s="57">
        <v>42151677</v>
      </c>
      <c r="B8400" s="58" t="s">
        <v>8732</v>
      </c>
    </row>
    <row r="8401" spans="1:2" x14ac:dyDescent="0.25">
      <c r="A8401" s="57">
        <v>42151678</v>
      </c>
      <c r="B8401" s="58" t="s">
        <v>3642</v>
      </c>
    </row>
    <row r="8402" spans="1:2" x14ac:dyDescent="0.25">
      <c r="A8402" s="57">
        <v>42151679</v>
      </c>
      <c r="B8402" s="58" t="s">
        <v>11202</v>
      </c>
    </row>
    <row r="8403" spans="1:2" x14ac:dyDescent="0.25">
      <c r="A8403" s="57">
        <v>42151680</v>
      </c>
      <c r="B8403" s="58" t="s">
        <v>17764</v>
      </c>
    </row>
    <row r="8404" spans="1:2" x14ac:dyDescent="0.25">
      <c r="A8404" s="57">
        <v>42151681</v>
      </c>
      <c r="B8404" s="58" t="s">
        <v>16688</v>
      </c>
    </row>
    <row r="8405" spans="1:2" x14ac:dyDescent="0.25">
      <c r="A8405" s="57">
        <v>42151701</v>
      </c>
      <c r="B8405" s="58" t="s">
        <v>1814</v>
      </c>
    </row>
    <row r="8406" spans="1:2" x14ac:dyDescent="0.25">
      <c r="A8406" s="57">
        <v>42151702</v>
      </c>
      <c r="B8406" s="58" t="s">
        <v>14977</v>
      </c>
    </row>
    <row r="8407" spans="1:2" x14ac:dyDescent="0.25">
      <c r="A8407" s="57">
        <v>42151703</v>
      </c>
      <c r="B8407" s="58" t="s">
        <v>18577</v>
      </c>
    </row>
    <row r="8408" spans="1:2" x14ac:dyDescent="0.25">
      <c r="A8408" s="57">
        <v>42151704</v>
      </c>
      <c r="B8408" s="58" t="s">
        <v>3791</v>
      </c>
    </row>
    <row r="8409" spans="1:2" x14ac:dyDescent="0.25">
      <c r="A8409" s="57">
        <v>42151705</v>
      </c>
      <c r="B8409" s="58" t="s">
        <v>16114</v>
      </c>
    </row>
    <row r="8410" spans="1:2" x14ac:dyDescent="0.25">
      <c r="A8410" s="57">
        <v>42151801</v>
      </c>
      <c r="B8410" s="58" t="s">
        <v>1016</v>
      </c>
    </row>
    <row r="8411" spans="1:2" x14ac:dyDescent="0.25">
      <c r="A8411" s="57">
        <v>42151802</v>
      </c>
      <c r="B8411" s="58" t="s">
        <v>319</v>
      </c>
    </row>
    <row r="8412" spans="1:2" x14ac:dyDescent="0.25">
      <c r="A8412" s="57">
        <v>42151803</v>
      </c>
      <c r="B8412" s="58" t="s">
        <v>18639</v>
      </c>
    </row>
    <row r="8413" spans="1:2" x14ac:dyDescent="0.25">
      <c r="A8413" s="57">
        <v>42151804</v>
      </c>
      <c r="B8413" s="58" t="s">
        <v>16832</v>
      </c>
    </row>
    <row r="8414" spans="1:2" x14ac:dyDescent="0.25">
      <c r="A8414" s="57">
        <v>42151805</v>
      </c>
      <c r="B8414" s="58" t="s">
        <v>9974</v>
      </c>
    </row>
    <row r="8415" spans="1:2" x14ac:dyDescent="0.25">
      <c r="A8415" s="57">
        <v>42151806</v>
      </c>
      <c r="B8415" s="58" t="s">
        <v>10287</v>
      </c>
    </row>
    <row r="8416" spans="1:2" x14ac:dyDescent="0.25">
      <c r="A8416" s="57">
        <v>42151807</v>
      </c>
      <c r="B8416" s="58" t="s">
        <v>9635</v>
      </c>
    </row>
    <row r="8417" spans="1:2" x14ac:dyDescent="0.25">
      <c r="A8417" s="57">
        <v>42151808</v>
      </c>
      <c r="B8417" s="58" t="s">
        <v>8324</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11123</v>
      </c>
    </row>
    <row r="8422" spans="1:2" x14ac:dyDescent="0.25">
      <c r="A8422" s="57">
        <v>42151813</v>
      </c>
      <c r="B8422" s="58" t="s">
        <v>2241</v>
      </c>
    </row>
    <row r="8423" spans="1:2" x14ac:dyDescent="0.25">
      <c r="A8423" s="57">
        <v>42151814</v>
      </c>
      <c r="B8423" s="58" t="s">
        <v>7287</v>
      </c>
    </row>
    <row r="8424" spans="1:2" x14ac:dyDescent="0.25">
      <c r="A8424" s="57">
        <v>42151815</v>
      </c>
      <c r="B8424" s="58" t="s">
        <v>7520</v>
      </c>
    </row>
    <row r="8425" spans="1:2" x14ac:dyDescent="0.25">
      <c r="A8425" s="57">
        <v>42151816</v>
      </c>
      <c r="B8425" s="58" t="s">
        <v>5955</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2451</v>
      </c>
    </row>
    <row r="8430" spans="1:2" x14ac:dyDescent="0.25">
      <c r="A8430" s="57">
        <v>42151905</v>
      </c>
      <c r="B8430" s="58" t="s">
        <v>10560</v>
      </c>
    </row>
    <row r="8431" spans="1:2" x14ac:dyDescent="0.25">
      <c r="A8431" s="57">
        <v>42151906</v>
      </c>
      <c r="B8431" s="58" t="s">
        <v>5083</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11355</v>
      </c>
    </row>
    <row r="8436" spans="1:2" x14ac:dyDescent="0.25">
      <c r="A8436" s="57">
        <v>42151911</v>
      </c>
      <c r="B8436" s="58" t="s">
        <v>14497</v>
      </c>
    </row>
    <row r="8437" spans="1:2" x14ac:dyDescent="0.25">
      <c r="A8437" s="57">
        <v>42151912</v>
      </c>
      <c r="B8437" s="58" t="s">
        <v>15205</v>
      </c>
    </row>
    <row r="8438" spans="1:2" x14ac:dyDescent="0.25">
      <c r="A8438" s="57">
        <v>42152001</v>
      </c>
      <c r="B8438" s="58" t="s">
        <v>17418</v>
      </c>
    </row>
    <row r="8439" spans="1:2" x14ac:dyDescent="0.25">
      <c r="A8439" s="57">
        <v>42152002</v>
      </c>
      <c r="B8439" s="58" t="s">
        <v>4755</v>
      </c>
    </row>
    <row r="8440" spans="1:2" x14ac:dyDescent="0.25">
      <c r="A8440" s="57">
        <v>42152003</v>
      </c>
      <c r="B8440" s="58" t="s">
        <v>15429</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13974</v>
      </c>
    </row>
    <row r="8445" spans="1:2" x14ac:dyDescent="0.25">
      <c r="A8445" s="57">
        <v>42152008</v>
      </c>
      <c r="B8445" s="58" t="s">
        <v>10019</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16086</v>
      </c>
    </row>
    <row r="8455" spans="1:2" x14ac:dyDescent="0.25">
      <c r="A8455" s="57">
        <v>42152104</v>
      </c>
      <c r="B8455" s="58" t="s">
        <v>7978</v>
      </c>
    </row>
    <row r="8456" spans="1:2" x14ac:dyDescent="0.25">
      <c r="A8456" s="57">
        <v>42152105</v>
      </c>
      <c r="B8456" s="58" t="s">
        <v>13492</v>
      </c>
    </row>
    <row r="8457" spans="1:2" x14ac:dyDescent="0.25">
      <c r="A8457" s="57">
        <v>42152106</v>
      </c>
      <c r="B8457" s="58" t="s">
        <v>3788</v>
      </c>
    </row>
    <row r="8458" spans="1:2" x14ac:dyDescent="0.25">
      <c r="A8458" s="57">
        <v>42152107</v>
      </c>
      <c r="B8458" s="58" t="s">
        <v>7495</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14506</v>
      </c>
    </row>
    <row r="8464" spans="1:2" x14ac:dyDescent="0.25">
      <c r="A8464" s="57">
        <v>42152113</v>
      </c>
      <c r="B8464" s="58" t="s">
        <v>10762</v>
      </c>
    </row>
    <row r="8465" spans="1:2" x14ac:dyDescent="0.25">
      <c r="A8465" s="57">
        <v>42152114</v>
      </c>
      <c r="B8465" s="58" t="s">
        <v>2723</v>
      </c>
    </row>
    <row r="8466" spans="1:2" x14ac:dyDescent="0.25">
      <c r="A8466" s="57">
        <v>42152115</v>
      </c>
      <c r="B8466" s="58" t="s">
        <v>15076</v>
      </c>
    </row>
    <row r="8467" spans="1:2" x14ac:dyDescent="0.25">
      <c r="A8467" s="57">
        <v>42152201</v>
      </c>
      <c r="B8467" s="58" t="s">
        <v>16039</v>
      </c>
    </row>
    <row r="8468" spans="1:2" x14ac:dyDescent="0.25">
      <c r="A8468" s="57">
        <v>42152202</v>
      </c>
      <c r="B8468" s="58" t="s">
        <v>5592</v>
      </c>
    </row>
    <row r="8469" spans="1:2" x14ac:dyDescent="0.25">
      <c r="A8469" s="57">
        <v>42152203</v>
      </c>
      <c r="B8469" s="58" t="s">
        <v>12934</v>
      </c>
    </row>
    <row r="8470" spans="1:2" x14ac:dyDescent="0.25">
      <c r="A8470" s="57">
        <v>42152204</v>
      </c>
      <c r="B8470" s="58" t="s">
        <v>12545</v>
      </c>
    </row>
    <row r="8471" spans="1:2" x14ac:dyDescent="0.25">
      <c r="A8471" s="57">
        <v>42152205</v>
      </c>
      <c r="B8471" s="58" t="s">
        <v>18548</v>
      </c>
    </row>
    <row r="8472" spans="1:2" x14ac:dyDescent="0.25">
      <c r="A8472" s="57">
        <v>42152206</v>
      </c>
      <c r="B8472" s="58" t="s">
        <v>10753</v>
      </c>
    </row>
    <row r="8473" spans="1:2" x14ac:dyDescent="0.25">
      <c r="A8473" s="57">
        <v>42152207</v>
      </c>
      <c r="B8473" s="58" t="s">
        <v>4783</v>
      </c>
    </row>
    <row r="8474" spans="1:2" x14ac:dyDescent="0.25">
      <c r="A8474" s="57">
        <v>42152208</v>
      </c>
      <c r="B8474" s="58" t="s">
        <v>14996</v>
      </c>
    </row>
    <row r="8475" spans="1:2" x14ac:dyDescent="0.25">
      <c r="A8475" s="57">
        <v>42152209</v>
      </c>
      <c r="B8475" s="58" t="s">
        <v>14863</v>
      </c>
    </row>
    <row r="8476" spans="1:2" x14ac:dyDescent="0.25">
      <c r="A8476" s="57">
        <v>42152210</v>
      </c>
      <c r="B8476" s="58" t="s">
        <v>11695</v>
      </c>
    </row>
    <row r="8477" spans="1:2" x14ac:dyDescent="0.25">
      <c r="A8477" s="57">
        <v>42152211</v>
      </c>
      <c r="B8477" s="58" t="s">
        <v>16339</v>
      </c>
    </row>
    <row r="8478" spans="1:2" x14ac:dyDescent="0.25">
      <c r="A8478" s="57">
        <v>42152212</v>
      </c>
      <c r="B8478" s="58" t="s">
        <v>17533</v>
      </c>
    </row>
    <row r="8479" spans="1:2" x14ac:dyDescent="0.25">
      <c r="A8479" s="57">
        <v>42152213</v>
      </c>
      <c r="B8479" s="58" t="s">
        <v>11665</v>
      </c>
    </row>
    <row r="8480" spans="1:2" x14ac:dyDescent="0.25">
      <c r="A8480" s="57">
        <v>42152214</v>
      </c>
      <c r="B8480" s="58" t="s">
        <v>18499</v>
      </c>
    </row>
    <row r="8481" spans="1:2" x14ac:dyDescent="0.25">
      <c r="A8481" s="57">
        <v>42152215</v>
      </c>
      <c r="B8481" s="58" t="s">
        <v>13310</v>
      </c>
    </row>
    <row r="8482" spans="1:2" x14ac:dyDescent="0.25">
      <c r="A8482" s="57">
        <v>42152216</v>
      </c>
      <c r="B8482" s="58" t="s">
        <v>1082</v>
      </c>
    </row>
    <row r="8483" spans="1:2" x14ac:dyDescent="0.25">
      <c r="A8483" s="57">
        <v>42152217</v>
      </c>
      <c r="B8483" s="58" t="s">
        <v>12839</v>
      </c>
    </row>
    <row r="8484" spans="1:2" x14ac:dyDescent="0.25">
      <c r="A8484" s="57">
        <v>42152218</v>
      </c>
      <c r="B8484" s="58" t="s">
        <v>9169</v>
      </c>
    </row>
    <row r="8485" spans="1:2" x14ac:dyDescent="0.25">
      <c r="A8485" s="57">
        <v>42152219</v>
      </c>
      <c r="B8485" s="58" t="s">
        <v>13059</v>
      </c>
    </row>
    <row r="8486" spans="1:2" x14ac:dyDescent="0.25">
      <c r="A8486" s="57">
        <v>42152220</v>
      </c>
      <c r="B8486" s="58" t="s">
        <v>12427</v>
      </c>
    </row>
    <row r="8487" spans="1:2" x14ac:dyDescent="0.25">
      <c r="A8487" s="57">
        <v>42152221</v>
      </c>
      <c r="B8487" s="58" t="s">
        <v>16646</v>
      </c>
    </row>
    <row r="8488" spans="1:2" x14ac:dyDescent="0.25">
      <c r="A8488" s="57">
        <v>42152222</v>
      </c>
      <c r="B8488" s="58" t="s">
        <v>13725</v>
      </c>
    </row>
    <row r="8489" spans="1:2" x14ac:dyDescent="0.25">
      <c r="A8489" s="57">
        <v>42152223</v>
      </c>
      <c r="B8489" s="58" t="s">
        <v>18220</v>
      </c>
    </row>
    <row r="8490" spans="1:2" x14ac:dyDescent="0.25">
      <c r="A8490" s="57">
        <v>42152224</v>
      </c>
      <c r="B8490" s="58" t="s">
        <v>7737</v>
      </c>
    </row>
    <row r="8491" spans="1:2" x14ac:dyDescent="0.25">
      <c r="A8491" s="57">
        <v>42152301</v>
      </c>
      <c r="B8491" s="58" t="s">
        <v>2182</v>
      </c>
    </row>
    <row r="8492" spans="1:2" x14ac:dyDescent="0.25">
      <c r="A8492" s="57">
        <v>42152302</v>
      </c>
      <c r="B8492" s="58" t="s">
        <v>12732</v>
      </c>
    </row>
    <row r="8493" spans="1:2" x14ac:dyDescent="0.25">
      <c r="A8493" s="57">
        <v>42152303</v>
      </c>
      <c r="B8493" s="58" t="s">
        <v>11511</v>
      </c>
    </row>
    <row r="8494" spans="1:2" x14ac:dyDescent="0.25">
      <c r="A8494" s="57">
        <v>42152304</v>
      </c>
      <c r="B8494" s="58" t="s">
        <v>11110</v>
      </c>
    </row>
    <row r="8495" spans="1:2" x14ac:dyDescent="0.25">
      <c r="A8495" s="57">
        <v>42152305</v>
      </c>
      <c r="B8495" s="58" t="s">
        <v>18294</v>
      </c>
    </row>
    <row r="8496" spans="1:2" x14ac:dyDescent="0.25">
      <c r="A8496" s="57">
        <v>42152306</v>
      </c>
      <c r="B8496" s="58" t="s">
        <v>18363</v>
      </c>
    </row>
    <row r="8497" spans="1:2" x14ac:dyDescent="0.25">
      <c r="A8497" s="57">
        <v>42152307</v>
      </c>
      <c r="B8497" s="58" t="s">
        <v>10852</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10006</v>
      </c>
    </row>
    <row r="8502" spans="1:2" x14ac:dyDescent="0.25">
      <c r="A8502" s="57">
        <v>42152405</v>
      </c>
      <c r="B8502" s="58" t="s">
        <v>8144</v>
      </c>
    </row>
    <row r="8503" spans="1:2" x14ac:dyDescent="0.25">
      <c r="A8503" s="57">
        <v>42152406</v>
      </c>
      <c r="B8503" s="58" t="s">
        <v>2038</v>
      </c>
    </row>
    <row r="8504" spans="1:2" x14ac:dyDescent="0.25">
      <c r="A8504" s="57">
        <v>42152407</v>
      </c>
      <c r="B8504" s="58" t="s">
        <v>14671</v>
      </c>
    </row>
    <row r="8505" spans="1:2" x14ac:dyDescent="0.25">
      <c r="A8505" s="57">
        <v>42152408</v>
      </c>
      <c r="B8505" s="58" t="s">
        <v>5713</v>
      </c>
    </row>
    <row r="8506" spans="1:2" x14ac:dyDescent="0.25">
      <c r="A8506" s="57">
        <v>42152409</v>
      </c>
      <c r="B8506" s="58" t="s">
        <v>7539</v>
      </c>
    </row>
    <row r="8507" spans="1:2" x14ac:dyDescent="0.25">
      <c r="A8507" s="57">
        <v>42152410</v>
      </c>
      <c r="B8507" s="58" t="s">
        <v>8913</v>
      </c>
    </row>
    <row r="8508" spans="1:2" x14ac:dyDescent="0.25">
      <c r="A8508" s="57">
        <v>42152411</v>
      </c>
      <c r="B8508" s="58" t="s">
        <v>15225</v>
      </c>
    </row>
    <row r="8509" spans="1:2" x14ac:dyDescent="0.25">
      <c r="A8509" s="57">
        <v>42152412</v>
      </c>
      <c r="B8509" s="58" t="s">
        <v>10284</v>
      </c>
    </row>
    <row r="8510" spans="1:2" x14ac:dyDescent="0.25">
      <c r="A8510" s="57">
        <v>42152413</v>
      </c>
      <c r="B8510" s="58" t="s">
        <v>982</v>
      </c>
    </row>
    <row r="8511" spans="1:2" x14ac:dyDescent="0.25">
      <c r="A8511" s="57">
        <v>42152414</v>
      </c>
      <c r="B8511" s="58" t="s">
        <v>9676</v>
      </c>
    </row>
    <row r="8512" spans="1:2" x14ac:dyDescent="0.25">
      <c r="A8512" s="57">
        <v>42152415</v>
      </c>
      <c r="B8512" s="58" t="s">
        <v>18267</v>
      </c>
    </row>
    <row r="8513" spans="1:2" x14ac:dyDescent="0.25">
      <c r="A8513" s="57">
        <v>42152416</v>
      </c>
      <c r="B8513" s="58" t="s">
        <v>11887</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17144</v>
      </c>
    </row>
    <row r="8519" spans="1:2" x14ac:dyDescent="0.25">
      <c r="A8519" s="57">
        <v>42152422</v>
      </c>
      <c r="B8519" s="58" t="s">
        <v>11591</v>
      </c>
    </row>
    <row r="8520" spans="1:2" x14ac:dyDescent="0.25">
      <c r="A8520" s="57">
        <v>42152423</v>
      </c>
      <c r="B8520" s="58" t="s">
        <v>3040</v>
      </c>
    </row>
    <row r="8521" spans="1:2" x14ac:dyDescent="0.25">
      <c r="A8521" s="57">
        <v>42152424</v>
      </c>
      <c r="B8521" s="58" t="s">
        <v>13168</v>
      </c>
    </row>
    <row r="8522" spans="1:2" x14ac:dyDescent="0.25">
      <c r="A8522" s="57">
        <v>42152425</v>
      </c>
      <c r="B8522" s="58" t="s">
        <v>3984</v>
      </c>
    </row>
    <row r="8523" spans="1:2" x14ac:dyDescent="0.25">
      <c r="A8523" s="57">
        <v>42152426</v>
      </c>
      <c r="B8523" s="58" t="s">
        <v>329</v>
      </c>
    </row>
    <row r="8524" spans="1:2" x14ac:dyDescent="0.25">
      <c r="A8524" s="57">
        <v>42152427</v>
      </c>
      <c r="B8524" s="58" t="s">
        <v>9381</v>
      </c>
    </row>
    <row r="8525" spans="1:2" x14ac:dyDescent="0.25">
      <c r="A8525" s="57">
        <v>42152428</v>
      </c>
      <c r="B8525" s="58" t="s">
        <v>15545</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6487</v>
      </c>
    </row>
    <row r="8531" spans="1:2" x14ac:dyDescent="0.25">
      <c r="A8531" s="57">
        <v>42152434</v>
      </c>
      <c r="B8531" s="58" t="s">
        <v>6034</v>
      </c>
    </row>
    <row r="8532" spans="1:2" x14ac:dyDescent="0.25">
      <c r="A8532" s="57">
        <v>42152435</v>
      </c>
      <c r="B8532" s="58" t="s">
        <v>7958</v>
      </c>
    </row>
    <row r="8533" spans="1:2" x14ac:dyDescent="0.25">
      <c r="A8533" s="57">
        <v>42152436</v>
      </c>
      <c r="B8533" s="58" t="s">
        <v>4995</v>
      </c>
    </row>
    <row r="8534" spans="1:2" x14ac:dyDescent="0.25">
      <c r="A8534" s="57">
        <v>42152437</v>
      </c>
      <c r="B8534" s="58" t="s">
        <v>13562</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13649</v>
      </c>
    </row>
    <row r="8542" spans="1:2" x14ac:dyDescent="0.25">
      <c r="A8542" s="57">
        <v>42152445</v>
      </c>
      <c r="B8542" s="58" t="s">
        <v>15452</v>
      </c>
    </row>
    <row r="8543" spans="1:2" x14ac:dyDescent="0.25">
      <c r="A8543" s="57">
        <v>42152446</v>
      </c>
      <c r="B8543" s="58" t="s">
        <v>14211</v>
      </c>
    </row>
    <row r="8544" spans="1:2" x14ac:dyDescent="0.25">
      <c r="A8544" s="57">
        <v>42152447</v>
      </c>
      <c r="B8544" s="58" t="s">
        <v>11289</v>
      </c>
    </row>
    <row r="8545" spans="1:2" x14ac:dyDescent="0.25">
      <c r="A8545" s="57">
        <v>42152449</v>
      </c>
      <c r="B8545" s="58" t="s">
        <v>10379</v>
      </c>
    </row>
    <row r="8546" spans="1:2" x14ac:dyDescent="0.25">
      <c r="A8546" s="57">
        <v>42152450</v>
      </c>
      <c r="B8546" s="58" t="s">
        <v>6404</v>
      </c>
    </row>
    <row r="8547" spans="1:2" x14ac:dyDescent="0.25">
      <c r="A8547" s="57">
        <v>42152451</v>
      </c>
      <c r="B8547" s="58" t="s">
        <v>3332</v>
      </c>
    </row>
    <row r="8548" spans="1:2" x14ac:dyDescent="0.25">
      <c r="A8548" s="57">
        <v>42152452</v>
      </c>
      <c r="B8548" s="58" t="s">
        <v>5842</v>
      </c>
    </row>
    <row r="8549" spans="1:2" x14ac:dyDescent="0.25">
      <c r="A8549" s="57">
        <v>42152453</v>
      </c>
      <c r="B8549" s="58" t="s">
        <v>14054</v>
      </c>
    </row>
    <row r="8550" spans="1:2" x14ac:dyDescent="0.25">
      <c r="A8550" s="57">
        <v>42152454</v>
      </c>
      <c r="B8550" s="58" t="s">
        <v>15440</v>
      </c>
    </row>
    <row r="8551" spans="1:2" x14ac:dyDescent="0.25">
      <c r="A8551" s="57">
        <v>42152455</v>
      </c>
      <c r="B8551" s="58" t="s">
        <v>13740</v>
      </c>
    </row>
    <row r="8552" spans="1:2" x14ac:dyDescent="0.25">
      <c r="A8552" s="57">
        <v>42152456</v>
      </c>
      <c r="B8552" s="58" t="s">
        <v>16384</v>
      </c>
    </row>
    <row r="8553" spans="1:2" x14ac:dyDescent="0.25">
      <c r="A8553" s="57">
        <v>42152457</v>
      </c>
      <c r="B8553" s="58" t="s">
        <v>15382</v>
      </c>
    </row>
    <row r="8554" spans="1:2" x14ac:dyDescent="0.25">
      <c r="A8554" s="57">
        <v>42152458</v>
      </c>
      <c r="B8554" s="58" t="s">
        <v>11866</v>
      </c>
    </row>
    <row r="8555" spans="1:2" x14ac:dyDescent="0.25">
      <c r="A8555" s="57">
        <v>42152459</v>
      </c>
      <c r="B8555" s="58" t="s">
        <v>2334</v>
      </c>
    </row>
    <row r="8556" spans="1:2" x14ac:dyDescent="0.25">
      <c r="A8556" s="57">
        <v>42152460</v>
      </c>
      <c r="B8556" s="58" t="s">
        <v>8918</v>
      </c>
    </row>
    <row r="8557" spans="1:2" x14ac:dyDescent="0.25">
      <c r="A8557" s="57">
        <v>42152461</v>
      </c>
      <c r="B8557" s="58" t="s">
        <v>15712</v>
      </c>
    </row>
    <row r="8558" spans="1:2" x14ac:dyDescent="0.25">
      <c r="A8558" s="57">
        <v>42152462</v>
      </c>
      <c r="B8558" s="58" t="s">
        <v>16675</v>
      </c>
    </row>
    <row r="8559" spans="1:2" x14ac:dyDescent="0.25">
      <c r="A8559" s="57">
        <v>42152463</v>
      </c>
      <c r="B8559" s="58" t="s">
        <v>16828</v>
      </c>
    </row>
    <row r="8560" spans="1:2" x14ac:dyDescent="0.25">
      <c r="A8560" s="57">
        <v>42152464</v>
      </c>
      <c r="B8560" s="58" t="s">
        <v>2530</v>
      </c>
    </row>
    <row r="8561" spans="1:2" x14ac:dyDescent="0.25">
      <c r="A8561" s="57">
        <v>42152465</v>
      </c>
      <c r="B8561" s="58" t="s">
        <v>7566</v>
      </c>
    </row>
    <row r="8562" spans="1:2" x14ac:dyDescent="0.25">
      <c r="A8562" s="57">
        <v>42152501</v>
      </c>
      <c r="B8562" s="58" t="s">
        <v>10121</v>
      </c>
    </row>
    <row r="8563" spans="1:2" x14ac:dyDescent="0.25">
      <c r="A8563" s="57">
        <v>42152502</v>
      </c>
      <c r="B8563" s="58" t="s">
        <v>10180</v>
      </c>
    </row>
    <row r="8564" spans="1:2" x14ac:dyDescent="0.25">
      <c r="A8564" s="57">
        <v>42152503</v>
      </c>
      <c r="B8564" s="58" t="s">
        <v>8306</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8361</v>
      </c>
    </row>
    <row r="8570" spans="1:2" x14ac:dyDescent="0.25">
      <c r="A8570" s="57">
        <v>42152509</v>
      </c>
      <c r="B8570" s="58" t="s">
        <v>10354</v>
      </c>
    </row>
    <row r="8571" spans="1:2" x14ac:dyDescent="0.25">
      <c r="A8571" s="57">
        <v>42152510</v>
      </c>
      <c r="B8571" s="58" t="s">
        <v>10208</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9878</v>
      </c>
    </row>
    <row r="8579" spans="1:2" x14ac:dyDescent="0.25">
      <c r="A8579" s="57">
        <v>42152519</v>
      </c>
      <c r="B8579" s="58" t="s">
        <v>6491</v>
      </c>
    </row>
    <row r="8580" spans="1:2" x14ac:dyDescent="0.25">
      <c r="A8580" s="57">
        <v>42152520</v>
      </c>
      <c r="B8580" s="58" t="s">
        <v>9688</v>
      </c>
    </row>
    <row r="8581" spans="1:2" x14ac:dyDescent="0.25">
      <c r="A8581" s="57">
        <v>42152601</v>
      </c>
      <c r="B8581" s="58" t="s">
        <v>16370</v>
      </c>
    </row>
    <row r="8582" spans="1:2" x14ac:dyDescent="0.25">
      <c r="A8582" s="57">
        <v>42152602</v>
      </c>
      <c r="B8582" s="58" t="s">
        <v>17883</v>
      </c>
    </row>
    <row r="8583" spans="1:2" x14ac:dyDescent="0.25">
      <c r="A8583" s="57">
        <v>42152603</v>
      </c>
      <c r="B8583" s="58" t="s">
        <v>13578</v>
      </c>
    </row>
    <row r="8584" spans="1:2" x14ac:dyDescent="0.25">
      <c r="A8584" s="57">
        <v>42152604</v>
      </c>
      <c r="B8584" s="58" t="s">
        <v>16298</v>
      </c>
    </row>
    <row r="8585" spans="1:2" x14ac:dyDescent="0.25">
      <c r="A8585" s="57">
        <v>42152605</v>
      </c>
      <c r="B8585" s="58" t="s">
        <v>13491</v>
      </c>
    </row>
    <row r="8586" spans="1:2" x14ac:dyDescent="0.25">
      <c r="A8586" s="57">
        <v>42152606</v>
      </c>
      <c r="B8586" s="58" t="s">
        <v>16241</v>
      </c>
    </row>
    <row r="8587" spans="1:2" x14ac:dyDescent="0.25">
      <c r="A8587" s="57">
        <v>42152607</v>
      </c>
      <c r="B8587" s="58" t="s">
        <v>2466</v>
      </c>
    </row>
    <row r="8588" spans="1:2" x14ac:dyDescent="0.25">
      <c r="A8588" s="57">
        <v>42152608</v>
      </c>
      <c r="B8588" s="58" t="s">
        <v>14752</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10322</v>
      </c>
    </row>
    <row r="8595" spans="1:2" x14ac:dyDescent="0.25">
      <c r="A8595" s="57">
        <v>42152707</v>
      </c>
      <c r="B8595" s="58" t="s">
        <v>2600</v>
      </c>
    </row>
    <row r="8596" spans="1:2" x14ac:dyDescent="0.25">
      <c r="A8596" s="57">
        <v>42152708</v>
      </c>
      <c r="B8596" s="58" t="s">
        <v>5090</v>
      </c>
    </row>
    <row r="8597" spans="1:2" x14ac:dyDescent="0.25">
      <c r="A8597" s="57">
        <v>42152709</v>
      </c>
      <c r="B8597" s="58" t="s">
        <v>15430</v>
      </c>
    </row>
    <row r="8598" spans="1:2" x14ac:dyDescent="0.25">
      <c r="A8598" s="57">
        <v>42152710</v>
      </c>
      <c r="B8598" s="58" t="s">
        <v>18622</v>
      </c>
    </row>
    <row r="8599" spans="1:2" x14ac:dyDescent="0.25">
      <c r="A8599" s="57">
        <v>42152711</v>
      </c>
      <c r="B8599" s="58" t="s">
        <v>1223</v>
      </c>
    </row>
    <row r="8600" spans="1:2" x14ac:dyDescent="0.25">
      <c r="A8600" s="57">
        <v>42152712</v>
      </c>
      <c r="B8600" s="58" t="s">
        <v>15855</v>
      </c>
    </row>
    <row r="8601" spans="1:2" x14ac:dyDescent="0.25">
      <c r="A8601" s="57">
        <v>42152713</v>
      </c>
      <c r="B8601" s="58" t="s">
        <v>16665</v>
      </c>
    </row>
    <row r="8602" spans="1:2" x14ac:dyDescent="0.25">
      <c r="A8602" s="57">
        <v>42152714</v>
      </c>
      <c r="B8602" s="58" t="s">
        <v>7269</v>
      </c>
    </row>
    <row r="8603" spans="1:2" x14ac:dyDescent="0.25">
      <c r="A8603" s="57">
        <v>42152715</v>
      </c>
      <c r="B8603" s="58" t="s">
        <v>15399</v>
      </c>
    </row>
    <row r="8604" spans="1:2" x14ac:dyDescent="0.25">
      <c r="A8604" s="57">
        <v>42152716</v>
      </c>
      <c r="B8604" s="58" t="s">
        <v>2325</v>
      </c>
    </row>
    <row r="8605" spans="1:2" x14ac:dyDescent="0.25">
      <c r="A8605" s="57">
        <v>42152801</v>
      </c>
      <c r="B8605" s="58" t="s">
        <v>17077</v>
      </c>
    </row>
    <row r="8606" spans="1:2" x14ac:dyDescent="0.25">
      <c r="A8606" s="57">
        <v>42152802</v>
      </c>
      <c r="B8606" s="58" t="s">
        <v>12010</v>
      </c>
    </row>
    <row r="8607" spans="1:2" x14ac:dyDescent="0.25">
      <c r="A8607" s="57">
        <v>42152803</v>
      </c>
      <c r="B8607" s="58" t="s">
        <v>4482</v>
      </c>
    </row>
    <row r="8608" spans="1:2" x14ac:dyDescent="0.25">
      <c r="A8608" s="57">
        <v>42152804</v>
      </c>
      <c r="B8608" s="58" t="s">
        <v>10848</v>
      </c>
    </row>
    <row r="8609" spans="1:2" x14ac:dyDescent="0.25">
      <c r="A8609" s="57">
        <v>42152805</v>
      </c>
      <c r="B8609" s="58" t="s">
        <v>4847</v>
      </c>
    </row>
    <row r="8610" spans="1:2" x14ac:dyDescent="0.25">
      <c r="A8610" s="57">
        <v>42152806</v>
      </c>
      <c r="B8610" s="58" t="s">
        <v>5465</v>
      </c>
    </row>
    <row r="8611" spans="1:2" x14ac:dyDescent="0.25">
      <c r="A8611" s="57">
        <v>42152807</v>
      </c>
      <c r="B8611" s="58" t="s">
        <v>16802</v>
      </c>
    </row>
    <row r="8612" spans="1:2" x14ac:dyDescent="0.25">
      <c r="A8612" s="57">
        <v>42152808</v>
      </c>
      <c r="B8612" s="58" t="s">
        <v>11282</v>
      </c>
    </row>
    <row r="8613" spans="1:2" x14ac:dyDescent="0.25">
      <c r="A8613" s="57">
        <v>42152809</v>
      </c>
      <c r="B8613" s="58" t="s">
        <v>11706</v>
      </c>
    </row>
    <row r="8614" spans="1:2" x14ac:dyDescent="0.25">
      <c r="A8614" s="57">
        <v>42152810</v>
      </c>
      <c r="B8614" s="58" t="s">
        <v>7717</v>
      </c>
    </row>
    <row r="8615" spans="1:2" x14ac:dyDescent="0.25">
      <c r="A8615" s="57">
        <v>42161501</v>
      </c>
      <c r="B8615" s="58" t="s">
        <v>15343</v>
      </c>
    </row>
    <row r="8616" spans="1:2" x14ac:dyDescent="0.25">
      <c r="A8616" s="57">
        <v>42161502</v>
      </c>
      <c r="B8616" s="58" t="s">
        <v>14873</v>
      </c>
    </row>
    <row r="8617" spans="1:2" x14ac:dyDescent="0.25">
      <c r="A8617" s="57">
        <v>42161503</v>
      </c>
      <c r="B8617" s="58" t="s">
        <v>9407</v>
      </c>
    </row>
    <row r="8618" spans="1:2" x14ac:dyDescent="0.25">
      <c r="A8618" s="57">
        <v>42161504</v>
      </c>
      <c r="B8618" s="58" t="s">
        <v>9914</v>
      </c>
    </row>
    <row r="8619" spans="1:2" x14ac:dyDescent="0.25">
      <c r="A8619" s="57">
        <v>42161505</v>
      </c>
      <c r="B8619" s="58" t="s">
        <v>11727</v>
      </c>
    </row>
    <row r="8620" spans="1:2" x14ac:dyDescent="0.25">
      <c r="A8620" s="57">
        <v>42161506</v>
      </c>
      <c r="B8620" s="58" t="s">
        <v>3595</v>
      </c>
    </row>
    <row r="8621" spans="1:2" x14ac:dyDescent="0.25">
      <c r="A8621" s="57">
        <v>42161507</v>
      </c>
      <c r="B8621" s="58" t="s">
        <v>15270</v>
      </c>
    </row>
    <row r="8622" spans="1:2" x14ac:dyDescent="0.25">
      <c r="A8622" s="57">
        <v>42161508</v>
      </c>
      <c r="B8622" s="58" t="s">
        <v>11798</v>
      </c>
    </row>
    <row r="8623" spans="1:2" x14ac:dyDescent="0.25">
      <c r="A8623" s="57">
        <v>42161509</v>
      </c>
      <c r="B8623" s="58" t="s">
        <v>5856</v>
      </c>
    </row>
    <row r="8624" spans="1:2" x14ac:dyDescent="0.25">
      <c r="A8624" s="57">
        <v>42161510</v>
      </c>
      <c r="B8624" s="58" t="s">
        <v>5453</v>
      </c>
    </row>
    <row r="8625" spans="1:2" x14ac:dyDescent="0.25">
      <c r="A8625" s="57">
        <v>42161601</v>
      </c>
      <c r="B8625" s="58" t="s">
        <v>3256</v>
      </c>
    </row>
    <row r="8626" spans="1:2" x14ac:dyDescent="0.25">
      <c r="A8626" s="57">
        <v>42161602</v>
      </c>
      <c r="B8626" s="58" t="s">
        <v>16817</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17447</v>
      </c>
    </row>
    <row r="8631" spans="1:2" x14ac:dyDescent="0.25">
      <c r="A8631" s="57">
        <v>42161607</v>
      </c>
      <c r="B8631" s="58" t="s">
        <v>16759</v>
      </c>
    </row>
    <row r="8632" spans="1:2" x14ac:dyDescent="0.25">
      <c r="A8632" s="57">
        <v>42161608</v>
      </c>
      <c r="B8632" s="58" t="s">
        <v>16926</v>
      </c>
    </row>
    <row r="8633" spans="1:2" x14ac:dyDescent="0.25">
      <c r="A8633" s="57">
        <v>42161609</v>
      </c>
      <c r="B8633" s="58" t="s">
        <v>1027</v>
      </c>
    </row>
    <row r="8634" spans="1:2" x14ac:dyDescent="0.25">
      <c r="A8634" s="57">
        <v>42161610</v>
      </c>
      <c r="B8634" s="58" t="s">
        <v>17652</v>
      </c>
    </row>
    <row r="8635" spans="1:2" x14ac:dyDescent="0.25">
      <c r="A8635" s="57">
        <v>42161611</v>
      </c>
      <c r="B8635" s="58" t="s">
        <v>6634</v>
      </c>
    </row>
    <row r="8636" spans="1:2" x14ac:dyDescent="0.25">
      <c r="A8636" s="57">
        <v>42161612</v>
      </c>
      <c r="B8636" s="58" t="s">
        <v>14680</v>
      </c>
    </row>
    <row r="8637" spans="1:2" x14ac:dyDescent="0.25">
      <c r="A8637" s="57">
        <v>42161613</v>
      </c>
      <c r="B8637" s="58" t="s">
        <v>7937</v>
      </c>
    </row>
    <row r="8638" spans="1:2" x14ac:dyDescent="0.25">
      <c r="A8638" s="57">
        <v>42161614</v>
      </c>
      <c r="B8638" s="58" t="s">
        <v>13450</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16756</v>
      </c>
    </row>
    <row r="8643" spans="1:2" x14ac:dyDescent="0.25">
      <c r="A8643" s="57">
        <v>42161619</v>
      </c>
      <c r="B8643" s="58" t="s">
        <v>3823</v>
      </c>
    </row>
    <row r="8644" spans="1:2" x14ac:dyDescent="0.25">
      <c r="A8644" s="57">
        <v>42161620</v>
      </c>
      <c r="B8644" s="58" t="s">
        <v>9266</v>
      </c>
    </row>
    <row r="8645" spans="1:2" x14ac:dyDescent="0.25">
      <c r="A8645" s="57">
        <v>42161621</v>
      </c>
      <c r="B8645" s="58" t="s">
        <v>12194</v>
      </c>
    </row>
    <row r="8646" spans="1:2" x14ac:dyDescent="0.25">
      <c r="A8646" s="57">
        <v>42161622</v>
      </c>
      <c r="B8646" s="58" t="s">
        <v>8143</v>
      </c>
    </row>
    <row r="8647" spans="1:2" x14ac:dyDescent="0.25">
      <c r="A8647" s="57">
        <v>42161623</v>
      </c>
      <c r="B8647" s="58" t="s">
        <v>5307</v>
      </c>
    </row>
    <row r="8648" spans="1:2" x14ac:dyDescent="0.25">
      <c r="A8648" s="57">
        <v>42161624</v>
      </c>
      <c r="B8648" s="58" t="s">
        <v>8186</v>
      </c>
    </row>
    <row r="8649" spans="1:2" x14ac:dyDescent="0.25">
      <c r="A8649" s="57">
        <v>42161625</v>
      </c>
      <c r="B8649" s="58" t="s">
        <v>12054</v>
      </c>
    </row>
    <row r="8650" spans="1:2" x14ac:dyDescent="0.25">
      <c r="A8650" s="57">
        <v>42161626</v>
      </c>
      <c r="B8650" s="58" t="s">
        <v>7477</v>
      </c>
    </row>
    <row r="8651" spans="1:2" x14ac:dyDescent="0.25">
      <c r="A8651" s="57">
        <v>42161627</v>
      </c>
      <c r="B8651" s="58" t="s">
        <v>13712</v>
      </c>
    </row>
    <row r="8652" spans="1:2" x14ac:dyDescent="0.25">
      <c r="A8652" s="57">
        <v>42161628</v>
      </c>
      <c r="B8652" s="58" t="s">
        <v>11013</v>
      </c>
    </row>
    <row r="8653" spans="1:2" x14ac:dyDescent="0.25">
      <c r="A8653" s="57">
        <v>42161629</v>
      </c>
      <c r="B8653" s="58" t="s">
        <v>16905</v>
      </c>
    </row>
    <row r="8654" spans="1:2" x14ac:dyDescent="0.25">
      <c r="A8654" s="57">
        <v>42161630</v>
      </c>
      <c r="B8654" s="58" t="s">
        <v>4520</v>
      </c>
    </row>
    <row r="8655" spans="1:2" x14ac:dyDescent="0.25">
      <c r="A8655" s="57">
        <v>42161631</v>
      </c>
      <c r="B8655" s="58" t="s">
        <v>9925</v>
      </c>
    </row>
    <row r="8656" spans="1:2" x14ac:dyDescent="0.25">
      <c r="A8656" s="57">
        <v>42161632</v>
      </c>
      <c r="B8656" s="58" t="s">
        <v>6131</v>
      </c>
    </row>
    <row r="8657" spans="1:2" x14ac:dyDescent="0.25">
      <c r="A8657" s="57">
        <v>42161633</v>
      </c>
      <c r="B8657" s="58" t="s">
        <v>4891</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10204</v>
      </c>
    </row>
    <row r="8662" spans="1:2" x14ac:dyDescent="0.25">
      <c r="A8662" s="57">
        <v>42161703</v>
      </c>
      <c r="B8662" s="58" t="s">
        <v>18534</v>
      </c>
    </row>
    <row r="8663" spans="1:2" x14ac:dyDescent="0.25">
      <c r="A8663" s="57">
        <v>42161704</v>
      </c>
      <c r="B8663" s="58" t="s">
        <v>3597</v>
      </c>
    </row>
    <row r="8664" spans="1:2" x14ac:dyDescent="0.25">
      <c r="A8664" s="57">
        <v>42161801</v>
      </c>
      <c r="B8664" s="58" t="s">
        <v>16306</v>
      </c>
    </row>
    <row r="8665" spans="1:2" x14ac:dyDescent="0.25">
      <c r="A8665" s="57">
        <v>42161802</v>
      </c>
      <c r="B8665" s="58" t="s">
        <v>11026</v>
      </c>
    </row>
    <row r="8666" spans="1:2" x14ac:dyDescent="0.25">
      <c r="A8666" s="57">
        <v>42161803</v>
      </c>
      <c r="B8666" s="58" t="s">
        <v>18449</v>
      </c>
    </row>
    <row r="8667" spans="1:2" x14ac:dyDescent="0.25">
      <c r="A8667" s="57">
        <v>42161804</v>
      </c>
      <c r="B8667" s="58" t="s">
        <v>16009</v>
      </c>
    </row>
    <row r="8668" spans="1:2" x14ac:dyDescent="0.25">
      <c r="A8668" s="57">
        <v>42171501</v>
      </c>
      <c r="B8668" s="58" t="s">
        <v>8264</v>
      </c>
    </row>
    <row r="8669" spans="1:2" x14ac:dyDescent="0.25">
      <c r="A8669" s="57">
        <v>42171502</v>
      </c>
      <c r="B8669" s="58" t="s">
        <v>14994</v>
      </c>
    </row>
    <row r="8670" spans="1:2" x14ac:dyDescent="0.25">
      <c r="A8670" s="57">
        <v>42171601</v>
      </c>
      <c r="B8670" s="58" t="s">
        <v>15342</v>
      </c>
    </row>
    <row r="8671" spans="1:2" x14ac:dyDescent="0.25">
      <c r="A8671" s="57">
        <v>42171602</v>
      </c>
      <c r="B8671" s="58" t="s">
        <v>471</v>
      </c>
    </row>
    <row r="8672" spans="1:2" x14ac:dyDescent="0.25">
      <c r="A8672" s="57">
        <v>42171603</v>
      </c>
      <c r="B8672" s="58" t="s">
        <v>4432</v>
      </c>
    </row>
    <row r="8673" spans="1:2" x14ac:dyDescent="0.25">
      <c r="A8673" s="57">
        <v>42171604</v>
      </c>
      <c r="B8673" s="58" t="s">
        <v>5064</v>
      </c>
    </row>
    <row r="8674" spans="1:2" x14ac:dyDescent="0.25">
      <c r="A8674" s="57">
        <v>42171605</v>
      </c>
      <c r="B8674" s="58" t="s">
        <v>681</v>
      </c>
    </row>
    <row r="8675" spans="1:2" x14ac:dyDescent="0.25">
      <c r="A8675" s="57">
        <v>42171606</v>
      </c>
      <c r="B8675" s="58" t="s">
        <v>13457</v>
      </c>
    </row>
    <row r="8676" spans="1:2" x14ac:dyDescent="0.25">
      <c r="A8676" s="57">
        <v>42171607</v>
      </c>
      <c r="B8676" s="58" t="s">
        <v>11837</v>
      </c>
    </row>
    <row r="8677" spans="1:2" x14ac:dyDescent="0.25">
      <c r="A8677" s="57">
        <v>42171608</v>
      </c>
      <c r="B8677" s="58" t="s">
        <v>5908</v>
      </c>
    </row>
    <row r="8678" spans="1:2" x14ac:dyDescent="0.25">
      <c r="A8678" s="57">
        <v>42171609</v>
      </c>
      <c r="B8678" s="58" t="s">
        <v>12277</v>
      </c>
    </row>
    <row r="8679" spans="1:2" x14ac:dyDescent="0.25">
      <c r="A8679" s="57">
        <v>42171610</v>
      </c>
      <c r="B8679" s="58" t="s">
        <v>18064</v>
      </c>
    </row>
    <row r="8680" spans="1:2" x14ac:dyDescent="0.25">
      <c r="A8680" s="57">
        <v>42171611</v>
      </c>
      <c r="B8680" s="58" t="s">
        <v>3415</v>
      </c>
    </row>
    <row r="8681" spans="1:2" x14ac:dyDescent="0.25">
      <c r="A8681" s="57">
        <v>42171612</v>
      </c>
      <c r="B8681" s="58" t="s">
        <v>8117</v>
      </c>
    </row>
    <row r="8682" spans="1:2" x14ac:dyDescent="0.25">
      <c r="A8682" s="57">
        <v>42171613</v>
      </c>
      <c r="B8682" s="58" t="s">
        <v>2753</v>
      </c>
    </row>
    <row r="8683" spans="1:2" x14ac:dyDescent="0.25">
      <c r="A8683" s="57">
        <v>42171614</v>
      </c>
      <c r="B8683" s="58" t="s">
        <v>13690</v>
      </c>
    </row>
    <row r="8684" spans="1:2" x14ac:dyDescent="0.25">
      <c r="A8684" s="57">
        <v>42171701</v>
      </c>
      <c r="B8684" s="58" t="s">
        <v>5742</v>
      </c>
    </row>
    <row r="8685" spans="1:2" x14ac:dyDescent="0.25">
      <c r="A8685" s="57">
        <v>42171702</v>
      </c>
      <c r="B8685" s="58" t="s">
        <v>413</v>
      </c>
    </row>
    <row r="8686" spans="1:2" x14ac:dyDescent="0.25">
      <c r="A8686" s="57">
        <v>42171703</v>
      </c>
      <c r="B8686" s="58" t="s">
        <v>12798</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14168</v>
      </c>
    </row>
    <row r="8692" spans="1:2" x14ac:dyDescent="0.25">
      <c r="A8692" s="57">
        <v>42171805</v>
      </c>
      <c r="B8692" s="58" t="s">
        <v>2022</v>
      </c>
    </row>
    <row r="8693" spans="1:2" x14ac:dyDescent="0.25">
      <c r="A8693" s="57">
        <v>42171806</v>
      </c>
      <c r="B8693" s="58" t="s">
        <v>12549</v>
      </c>
    </row>
    <row r="8694" spans="1:2" x14ac:dyDescent="0.25">
      <c r="A8694" s="57">
        <v>42171901</v>
      </c>
      <c r="B8694" s="58" t="s">
        <v>7010</v>
      </c>
    </row>
    <row r="8695" spans="1:2" x14ac:dyDescent="0.25">
      <c r="A8695" s="57">
        <v>42171902</v>
      </c>
      <c r="B8695" s="58" t="s">
        <v>18387</v>
      </c>
    </row>
    <row r="8696" spans="1:2" x14ac:dyDescent="0.25">
      <c r="A8696" s="57">
        <v>42171903</v>
      </c>
      <c r="B8696" s="58" t="s">
        <v>2626</v>
      </c>
    </row>
    <row r="8697" spans="1:2" x14ac:dyDescent="0.25">
      <c r="A8697" s="57">
        <v>42171904</v>
      </c>
      <c r="B8697" s="58" t="s">
        <v>14541</v>
      </c>
    </row>
    <row r="8698" spans="1:2" x14ac:dyDescent="0.25">
      <c r="A8698" s="57">
        <v>42171905</v>
      </c>
      <c r="B8698" s="58" t="s">
        <v>11066</v>
      </c>
    </row>
    <row r="8699" spans="1:2" x14ac:dyDescent="0.25">
      <c r="A8699" s="57">
        <v>42171906</v>
      </c>
      <c r="B8699" s="58" t="s">
        <v>9383</v>
      </c>
    </row>
    <row r="8700" spans="1:2" x14ac:dyDescent="0.25">
      <c r="A8700" s="57">
        <v>42171907</v>
      </c>
      <c r="B8700" s="58" t="s">
        <v>5640</v>
      </c>
    </row>
    <row r="8701" spans="1:2" x14ac:dyDescent="0.25">
      <c r="A8701" s="57">
        <v>42171908</v>
      </c>
      <c r="B8701" s="58" t="s">
        <v>12184</v>
      </c>
    </row>
    <row r="8702" spans="1:2" x14ac:dyDescent="0.25">
      <c r="A8702" s="57">
        <v>42171909</v>
      </c>
      <c r="B8702" s="58" t="s">
        <v>18414</v>
      </c>
    </row>
    <row r="8703" spans="1:2" x14ac:dyDescent="0.25">
      <c r="A8703" s="57">
        <v>42171910</v>
      </c>
      <c r="B8703" s="58" t="s">
        <v>13977</v>
      </c>
    </row>
    <row r="8704" spans="1:2" x14ac:dyDescent="0.25">
      <c r="A8704" s="57">
        <v>42171911</v>
      </c>
      <c r="B8704" s="58" t="s">
        <v>15297</v>
      </c>
    </row>
    <row r="8705" spans="1:2" x14ac:dyDescent="0.25">
      <c r="A8705" s="57">
        <v>42171912</v>
      </c>
      <c r="B8705" s="58" t="s">
        <v>15830</v>
      </c>
    </row>
    <row r="8706" spans="1:2" x14ac:dyDescent="0.25">
      <c r="A8706" s="57">
        <v>42171913</v>
      </c>
      <c r="B8706" s="58" t="s">
        <v>1397</v>
      </c>
    </row>
    <row r="8707" spans="1:2" x14ac:dyDescent="0.25">
      <c r="A8707" s="57">
        <v>42171914</v>
      </c>
      <c r="B8707" s="58" t="s">
        <v>16046</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17812</v>
      </c>
    </row>
    <row r="8713" spans="1:2" x14ac:dyDescent="0.25">
      <c r="A8713" s="57">
        <v>42171920</v>
      </c>
      <c r="B8713" s="58" t="s">
        <v>15508</v>
      </c>
    </row>
    <row r="8714" spans="1:2" x14ac:dyDescent="0.25">
      <c r="A8714" s="57">
        <v>42172001</v>
      </c>
      <c r="B8714" s="58" t="s">
        <v>5262</v>
      </c>
    </row>
    <row r="8715" spans="1:2" x14ac:dyDescent="0.25">
      <c r="A8715" s="57">
        <v>42172002</v>
      </c>
      <c r="B8715" s="58" t="s">
        <v>7056</v>
      </c>
    </row>
    <row r="8716" spans="1:2" x14ac:dyDescent="0.25">
      <c r="A8716" s="57">
        <v>42172003</v>
      </c>
      <c r="B8716" s="58" t="s">
        <v>3894</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11368</v>
      </c>
    </row>
    <row r="8721" spans="1:2" x14ac:dyDescent="0.25">
      <c r="A8721" s="57">
        <v>42172008</v>
      </c>
      <c r="B8721" s="58" t="s">
        <v>17888</v>
      </c>
    </row>
    <row r="8722" spans="1:2" x14ac:dyDescent="0.25">
      <c r="A8722" s="57">
        <v>42172009</v>
      </c>
      <c r="B8722" s="58" t="s">
        <v>9810</v>
      </c>
    </row>
    <row r="8723" spans="1:2" x14ac:dyDescent="0.25">
      <c r="A8723" s="57">
        <v>42172010</v>
      </c>
      <c r="B8723" s="58" t="s">
        <v>16704</v>
      </c>
    </row>
    <row r="8724" spans="1:2" x14ac:dyDescent="0.25">
      <c r="A8724" s="57">
        <v>42172011</v>
      </c>
      <c r="B8724" s="58" t="s">
        <v>18573</v>
      </c>
    </row>
    <row r="8725" spans="1:2" x14ac:dyDescent="0.25">
      <c r="A8725" s="57">
        <v>42172012</v>
      </c>
      <c r="B8725" s="58" t="s">
        <v>13941</v>
      </c>
    </row>
    <row r="8726" spans="1:2" x14ac:dyDescent="0.25">
      <c r="A8726" s="57">
        <v>42172013</v>
      </c>
      <c r="B8726" s="58" t="s">
        <v>9336</v>
      </c>
    </row>
    <row r="8727" spans="1:2" x14ac:dyDescent="0.25">
      <c r="A8727" s="57">
        <v>42172014</v>
      </c>
      <c r="B8727" s="58" t="s">
        <v>11215</v>
      </c>
    </row>
    <row r="8728" spans="1:2" x14ac:dyDescent="0.25">
      <c r="A8728" s="57">
        <v>42172015</v>
      </c>
      <c r="B8728" s="58" t="s">
        <v>8998</v>
      </c>
    </row>
    <row r="8729" spans="1:2" x14ac:dyDescent="0.25">
      <c r="A8729" s="57">
        <v>42172016</v>
      </c>
      <c r="B8729" s="58" t="s">
        <v>15312</v>
      </c>
    </row>
    <row r="8730" spans="1:2" x14ac:dyDescent="0.25">
      <c r="A8730" s="57">
        <v>42172017</v>
      </c>
      <c r="B8730" s="58" t="s">
        <v>6728</v>
      </c>
    </row>
    <row r="8731" spans="1:2" x14ac:dyDescent="0.25">
      <c r="A8731" s="57">
        <v>42172101</v>
      </c>
      <c r="B8731" s="58" t="s">
        <v>4370</v>
      </c>
    </row>
    <row r="8732" spans="1:2" x14ac:dyDescent="0.25">
      <c r="A8732" s="57">
        <v>42172102</v>
      </c>
      <c r="B8732" s="58" t="s">
        <v>13495</v>
      </c>
    </row>
    <row r="8733" spans="1:2" x14ac:dyDescent="0.25">
      <c r="A8733" s="57">
        <v>42172103</v>
      </c>
      <c r="B8733" s="58" t="s">
        <v>14741</v>
      </c>
    </row>
    <row r="8734" spans="1:2" x14ac:dyDescent="0.25">
      <c r="A8734" s="57">
        <v>42172201</v>
      </c>
      <c r="B8734" s="58" t="s">
        <v>15006</v>
      </c>
    </row>
    <row r="8735" spans="1:2" x14ac:dyDescent="0.25">
      <c r="A8735" s="57">
        <v>42181501</v>
      </c>
      <c r="B8735" s="58" t="s">
        <v>2450</v>
      </c>
    </row>
    <row r="8736" spans="1:2" x14ac:dyDescent="0.25">
      <c r="A8736" s="57">
        <v>42181502</v>
      </c>
      <c r="B8736" s="58" t="s">
        <v>7498</v>
      </c>
    </row>
    <row r="8737" spans="1:2" x14ac:dyDescent="0.25">
      <c r="A8737" s="57">
        <v>42181503</v>
      </c>
      <c r="B8737" s="58" t="s">
        <v>11084</v>
      </c>
    </row>
    <row r="8738" spans="1:2" x14ac:dyDescent="0.25">
      <c r="A8738" s="57">
        <v>42181504</v>
      </c>
      <c r="B8738" s="58" t="s">
        <v>11161</v>
      </c>
    </row>
    <row r="8739" spans="1:2" x14ac:dyDescent="0.25">
      <c r="A8739" s="57">
        <v>42181505</v>
      </c>
      <c r="B8739" s="58" t="s">
        <v>13547</v>
      </c>
    </row>
    <row r="8740" spans="1:2" x14ac:dyDescent="0.25">
      <c r="A8740" s="57">
        <v>42181506</v>
      </c>
      <c r="B8740" s="58" t="s">
        <v>6831</v>
      </c>
    </row>
    <row r="8741" spans="1:2" x14ac:dyDescent="0.25">
      <c r="A8741" s="57">
        <v>42181507</v>
      </c>
      <c r="B8741" s="58" t="s">
        <v>13213</v>
      </c>
    </row>
    <row r="8742" spans="1:2" x14ac:dyDescent="0.25">
      <c r="A8742" s="57">
        <v>42181508</v>
      </c>
      <c r="B8742" s="58" t="s">
        <v>8937</v>
      </c>
    </row>
    <row r="8743" spans="1:2" x14ac:dyDescent="0.25">
      <c r="A8743" s="57">
        <v>42181509</v>
      </c>
      <c r="B8743" s="58" t="s">
        <v>258</v>
      </c>
    </row>
    <row r="8744" spans="1:2" x14ac:dyDescent="0.25">
      <c r="A8744" s="57">
        <v>42181510</v>
      </c>
      <c r="B8744" s="58" t="s">
        <v>4156</v>
      </c>
    </row>
    <row r="8745" spans="1:2" x14ac:dyDescent="0.25">
      <c r="A8745" s="57">
        <v>42181511</v>
      </c>
      <c r="B8745" s="58" t="s">
        <v>15571</v>
      </c>
    </row>
    <row r="8746" spans="1:2" x14ac:dyDescent="0.25">
      <c r="A8746" s="57">
        <v>42181512</v>
      </c>
      <c r="B8746" s="58" t="s">
        <v>17663</v>
      </c>
    </row>
    <row r="8747" spans="1:2" x14ac:dyDescent="0.25">
      <c r="A8747" s="57">
        <v>42181513</v>
      </c>
      <c r="B8747" s="58" t="s">
        <v>4410</v>
      </c>
    </row>
    <row r="8748" spans="1:2" x14ac:dyDescent="0.25">
      <c r="A8748" s="57">
        <v>42181514</v>
      </c>
      <c r="B8748" s="58" t="s">
        <v>5280</v>
      </c>
    </row>
    <row r="8749" spans="1:2" x14ac:dyDescent="0.25">
      <c r="A8749" s="57">
        <v>42181515</v>
      </c>
      <c r="B8749" s="58" t="s">
        <v>3437</v>
      </c>
    </row>
    <row r="8750" spans="1:2" x14ac:dyDescent="0.25">
      <c r="A8750" s="57">
        <v>42181516</v>
      </c>
      <c r="B8750" s="58" t="s">
        <v>13940</v>
      </c>
    </row>
    <row r="8751" spans="1:2" x14ac:dyDescent="0.25">
      <c r="A8751" s="57">
        <v>42181517</v>
      </c>
      <c r="B8751" s="58" t="s">
        <v>2544</v>
      </c>
    </row>
    <row r="8752" spans="1:2" x14ac:dyDescent="0.25">
      <c r="A8752" s="57">
        <v>42181601</v>
      </c>
      <c r="B8752" s="58" t="s">
        <v>12457</v>
      </c>
    </row>
    <row r="8753" spans="1:2" x14ac:dyDescent="0.25">
      <c r="A8753" s="57">
        <v>42181602</v>
      </c>
      <c r="B8753" s="58" t="s">
        <v>10960</v>
      </c>
    </row>
    <row r="8754" spans="1:2" x14ac:dyDescent="0.25">
      <c r="A8754" s="57">
        <v>42181603</v>
      </c>
      <c r="B8754" s="58" t="s">
        <v>14457</v>
      </c>
    </row>
    <row r="8755" spans="1:2" x14ac:dyDescent="0.25">
      <c r="A8755" s="57">
        <v>42181604</v>
      </c>
      <c r="B8755" s="58" t="s">
        <v>1007</v>
      </c>
    </row>
    <row r="8756" spans="1:2" x14ac:dyDescent="0.25">
      <c r="A8756" s="57">
        <v>42181605</v>
      </c>
      <c r="B8756" s="58" t="s">
        <v>2141</v>
      </c>
    </row>
    <row r="8757" spans="1:2" x14ac:dyDescent="0.25">
      <c r="A8757" s="57">
        <v>42181606</v>
      </c>
      <c r="B8757" s="58" t="s">
        <v>15191</v>
      </c>
    </row>
    <row r="8758" spans="1:2" x14ac:dyDescent="0.25">
      <c r="A8758" s="57">
        <v>42181607</v>
      </c>
      <c r="B8758" s="58" t="s">
        <v>17211</v>
      </c>
    </row>
    <row r="8759" spans="1:2" x14ac:dyDescent="0.25">
      <c r="A8759" s="57">
        <v>42181608</v>
      </c>
      <c r="B8759" s="58" t="s">
        <v>5442</v>
      </c>
    </row>
    <row r="8760" spans="1:2" x14ac:dyDescent="0.25">
      <c r="A8760" s="57">
        <v>42181609</v>
      </c>
      <c r="B8760" s="58" t="s">
        <v>8319</v>
      </c>
    </row>
    <row r="8761" spans="1:2" x14ac:dyDescent="0.25">
      <c r="A8761" s="57">
        <v>42181610</v>
      </c>
      <c r="B8761" s="58" t="s">
        <v>3394</v>
      </c>
    </row>
    <row r="8762" spans="1:2" x14ac:dyDescent="0.25">
      <c r="A8762" s="57">
        <v>42181701</v>
      </c>
      <c r="B8762" s="58" t="s">
        <v>10239</v>
      </c>
    </row>
    <row r="8763" spans="1:2" x14ac:dyDescent="0.25">
      <c r="A8763" s="57">
        <v>42181702</v>
      </c>
      <c r="B8763" s="58" t="s">
        <v>18645</v>
      </c>
    </row>
    <row r="8764" spans="1:2" x14ac:dyDescent="0.25">
      <c r="A8764" s="57">
        <v>42181703</v>
      </c>
      <c r="B8764" s="58" t="s">
        <v>14778</v>
      </c>
    </row>
    <row r="8765" spans="1:2" x14ac:dyDescent="0.25">
      <c r="A8765" s="57">
        <v>42181704</v>
      </c>
      <c r="B8765" s="58" t="s">
        <v>15846</v>
      </c>
    </row>
    <row r="8766" spans="1:2" x14ac:dyDescent="0.25">
      <c r="A8766" s="57">
        <v>42181705</v>
      </c>
      <c r="B8766" s="58" t="s">
        <v>13239</v>
      </c>
    </row>
    <row r="8767" spans="1:2" x14ac:dyDescent="0.25">
      <c r="A8767" s="57">
        <v>42181706</v>
      </c>
      <c r="B8767" s="58" t="s">
        <v>12630</v>
      </c>
    </row>
    <row r="8768" spans="1:2" x14ac:dyDescent="0.25">
      <c r="A8768" s="57">
        <v>42181707</v>
      </c>
      <c r="B8768" s="58" t="s">
        <v>9256</v>
      </c>
    </row>
    <row r="8769" spans="1:2" x14ac:dyDescent="0.25">
      <c r="A8769" s="57">
        <v>42181708</v>
      </c>
      <c r="B8769" s="58" t="s">
        <v>15340</v>
      </c>
    </row>
    <row r="8770" spans="1:2" x14ac:dyDescent="0.25">
      <c r="A8770" s="57">
        <v>42181709</v>
      </c>
      <c r="B8770" s="58" t="s">
        <v>5282</v>
      </c>
    </row>
    <row r="8771" spans="1:2" x14ac:dyDescent="0.25">
      <c r="A8771" s="57">
        <v>42181710</v>
      </c>
      <c r="B8771" s="58" t="s">
        <v>1636</v>
      </c>
    </row>
    <row r="8772" spans="1:2" x14ac:dyDescent="0.25">
      <c r="A8772" s="57">
        <v>42181711</v>
      </c>
      <c r="B8772" s="58" t="s">
        <v>10790</v>
      </c>
    </row>
    <row r="8773" spans="1:2" x14ac:dyDescent="0.25">
      <c r="A8773" s="57">
        <v>42181712</v>
      </c>
      <c r="B8773" s="58" t="s">
        <v>13211</v>
      </c>
    </row>
    <row r="8774" spans="1:2" x14ac:dyDescent="0.25">
      <c r="A8774" s="57">
        <v>42181713</v>
      </c>
      <c r="B8774" s="58" t="s">
        <v>4380</v>
      </c>
    </row>
    <row r="8775" spans="1:2" x14ac:dyDescent="0.25">
      <c r="A8775" s="57">
        <v>42181714</v>
      </c>
      <c r="B8775" s="58" t="s">
        <v>6139</v>
      </c>
    </row>
    <row r="8776" spans="1:2" x14ac:dyDescent="0.25">
      <c r="A8776" s="57">
        <v>42181715</v>
      </c>
      <c r="B8776" s="58" t="s">
        <v>7095</v>
      </c>
    </row>
    <row r="8777" spans="1:2" x14ac:dyDescent="0.25">
      <c r="A8777" s="57">
        <v>42181716</v>
      </c>
      <c r="B8777" s="58" t="s">
        <v>10437</v>
      </c>
    </row>
    <row r="8778" spans="1:2" x14ac:dyDescent="0.25">
      <c r="A8778" s="57">
        <v>42181717</v>
      </c>
      <c r="B8778" s="58" t="s">
        <v>1296</v>
      </c>
    </row>
    <row r="8779" spans="1:2" x14ac:dyDescent="0.25">
      <c r="A8779" s="57">
        <v>42181718</v>
      </c>
      <c r="B8779" s="58" t="s">
        <v>16540</v>
      </c>
    </row>
    <row r="8780" spans="1:2" x14ac:dyDescent="0.25">
      <c r="A8780" s="57">
        <v>42181719</v>
      </c>
      <c r="B8780" s="58" t="s">
        <v>6775</v>
      </c>
    </row>
    <row r="8781" spans="1:2" x14ac:dyDescent="0.25">
      <c r="A8781" s="57">
        <v>42181801</v>
      </c>
      <c r="B8781" s="58" t="s">
        <v>2489</v>
      </c>
    </row>
    <row r="8782" spans="1:2" x14ac:dyDescent="0.25">
      <c r="A8782" s="57">
        <v>42181802</v>
      </c>
      <c r="B8782" s="58" t="s">
        <v>11201</v>
      </c>
    </row>
    <row r="8783" spans="1:2" x14ac:dyDescent="0.25">
      <c r="A8783" s="57">
        <v>42181803</v>
      </c>
      <c r="B8783" s="58" t="s">
        <v>9775</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11627</v>
      </c>
    </row>
    <row r="8792" spans="1:2" x14ac:dyDescent="0.25">
      <c r="A8792" s="57">
        <v>42181907</v>
      </c>
      <c r="B8792" s="58" t="s">
        <v>11461</v>
      </c>
    </row>
    <row r="8793" spans="1:2" x14ac:dyDescent="0.25">
      <c r="A8793" s="57">
        <v>42181908</v>
      </c>
      <c r="B8793" s="58" t="s">
        <v>13925</v>
      </c>
    </row>
    <row r="8794" spans="1:2" x14ac:dyDescent="0.25">
      <c r="A8794" s="57">
        <v>42181909</v>
      </c>
      <c r="B8794" s="58" t="s">
        <v>2399</v>
      </c>
    </row>
    <row r="8795" spans="1:2" x14ac:dyDescent="0.25">
      <c r="A8795" s="57">
        <v>42181910</v>
      </c>
      <c r="B8795" s="58" t="s">
        <v>429</v>
      </c>
    </row>
    <row r="8796" spans="1:2" x14ac:dyDescent="0.25">
      <c r="A8796" s="57">
        <v>42181911</v>
      </c>
      <c r="B8796" s="58" t="s">
        <v>7474</v>
      </c>
    </row>
    <row r="8797" spans="1:2" x14ac:dyDescent="0.25">
      <c r="A8797" s="57">
        <v>42182001</v>
      </c>
      <c r="B8797" s="58" t="s">
        <v>11971</v>
      </c>
    </row>
    <row r="8798" spans="1:2" x14ac:dyDescent="0.25">
      <c r="A8798" s="57">
        <v>42182002</v>
      </c>
      <c r="B8798" s="58" t="s">
        <v>1906</v>
      </c>
    </row>
    <row r="8799" spans="1:2" x14ac:dyDescent="0.25">
      <c r="A8799" s="57">
        <v>42182003</v>
      </c>
      <c r="B8799" s="58" t="s">
        <v>3138</v>
      </c>
    </row>
    <row r="8800" spans="1:2" x14ac:dyDescent="0.25">
      <c r="A8800" s="57">
        <v>42182004</v>
      </c>
      <c r="B8800" s="58" t="s">
        <v>13032</v>
      </c>
    </row>
    <row r="8801" spans="1:2" x14ac:dyDescent="0.25">
      <c r="A8801" s="57">
        <v>42182005</v>
      </c>
      <c r="B8801" s="58" t="s">
        <v>5266</v>
      </c>
    </row>
    <row r="8802" spans="1:2" x14ac:dyDescent="0.25">
      <c r="A8802" s="57">
        <v>42182006</v>
      </c>
      <c r="B8802" s="58" t="s">
        <v>10211</v>
      </c>
    </row>
    <row r="8803" spans="1:2" x14ac:dyDescent="0.25">
      <c r="A8803" s="57">
        <v>42182007</v>
      </c>
      <c r="B8803" s="58" t="s">
        <v>18050</v>
      </c>
    </row>
    <row r="8804" spans="1:2" x14ac:dyDescent="0.25">
      <c r="A8804" s="57">
        <v>42182008</v>
      </c>
      <c r="B8804" s="58" t="s">
        <v>18783</v>
      </c>
    </row>
    <row r="8805" spans="1:2" x14ac:dyDescent="0.25">
      <c r="A8805" s="57">
        <v>42182009</v>
      </c>
      <c r="B8805" s="58" t="s">
        <v>1414</v>
      </c>
    </row>
    <row r="8806" spans="1:2" x14ac:dyDescent="0.25">
      <c r="A8806" s="57">
        <v>42182010</v>
      </c>
      <c r="B8806" s="58" t="s">
        <v>5432</v>
      </c>
    </row>
    <row r="8807" spans="1:2" x14ac:dyDescent="0.25">
      <c r="A8807" s="57">
        <v>42182011</v>
      </c>
      <c r="B8807" s="58" t="s">
        <v>1440</v>
      </c>
    </row>
    <row r="8808" spans="1:2" x14ac:dyDescent="0.25">
      <c r="A8808" s="57">
        <v>42182012</v>
      </c>
      <c r="B8808" s="58" t="s">
        <v>18188</v>
      </c>
    </row>
    <row r="8809" spans="1:2" x14ac:dyDescent="0.25">
      <c r="A8809" s="57">
        <v>42182013</v>
      </c>
      <c r="B8809" s="58" t="s">
        <v>5194</v>
      </c>
    </row>
    <row r="8810" spans="1:2" x14ac:dyDescent="0.25">
      <c r="A8810" s="57">
        <v>42182014</v>
      </c>
      <c r="B8810" s="58" t="s">
        <v>7020</v>
      </c>
    </row>
    <row r="8811" spans="1:2" x14ac:dyDescent="0.25">
      <c r="A8811" s="57">
        <v>42182015</v>
      </c>
      <c r="B8811" s="58" t="s">
        <v>11548</v>
      </c>
    </row>
    <row r="8812" spans="1:2" x14ac:dyDescent="0.25">
      <c r="A8812" s="57">
        <v>42182016</v>
      </c>
      <c r="B8812" s="58" t="s">
        <v>17981</v>
      </c>
    </row>
    <row r="8813" spans="1:2" x14ac:dyDescent="0.25">
      <c r="A8813" s="57">
        <v>42182017</v>
      </c>
      <c r="B8813" s="58" t="s">
        <v>10250</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6610</v>
      </c>
    </row>
    <row r="8819" spans="1:2" x14ac:dyDescent="0.25">
      <c r="A8819" s="57">
        <v>42182103</v>
      </c>
      <c r="B8819" s="58" t="s">
        <v>12890</v>
      </c>
    </row>
    <row r="8820" spans="1:2" x14ac:dyDescent="0.25">
      <c r="A8820" s="57">
        <v>42182104</v>
      </c>
      <c r="B8820" s="58" t="s">
        <v>3937</v>
      </c>
    </row>
    <row r="8821" spans="1:2" x14ac:dyDescent="0.25">
      <c r="A8821" s="57">
        <v>42182105</v>
      </c>
      <c r="B8821" s="58" t="s">
        <v>13144</v>
      </c>
    </row>
    <row r="8822" spans="1:2" x14ac:dyDescent="0.25">
      <c r="A8822" s="57">
        <v>42182106</v>
      </c>
      <c r="B8822" s="58" t="s">
        <v>4368</v>
      </c>
    </row>
    <row r="8823" spans="1:2" x14ac:dyDescent="0.25">
      <c r="A8823" s="57">
        <v>42182107</v>
      </c>
      <c r="B8823" s="58" t="s">
        <v>13837</v>
      </c>
    </row>
    <row r="8824" spans="1:2" x14ac:dyDescent="0.25">
      <c r="A8824" s="57">
        <v>42182108</v>
      </c>
      <c r="B8824" s="58" t="s">
        <v>8988</v>
      </c>
    </row>
    <row r="8825" spans="1:2" x14ac:dyDescent="0.25">
      <c r="A8825" s="57">
        <v>42182201</v>
      </c>
      <c r="B8825" s="58" t="s">
        <v>16589</v>
      </c>
    </row>
    <row r="8826" spans="1:2" x14ac:dyDescent="0.25">
      <c r="A8826" s="57">
        <v>42182202</v>
      </c>
      <c r="B8826" s="58" t="s">
        <v>2978</v>
      </c>
    </row>
    <row r="8827" spans="1:2" x14ac:dyDescent="0.25">
      <c r="A8827" s="57">
        <v>42182203</v>
      </c>
      <c r="B8827" s="58" t="s">
        <v>5260</v>
      </c>
    </row>
    <row r="8828" spans="1:2" x14ac:dyDescent="0.25">
      <c r="A8828" s="57">
        <v>42182204</v>
      </c>
      <c r="B8828" s="58" t="s">
        <v>15116</v>
      </c>
    </row>
    <row r="8829" spans="1:2" x14ac:dyDescent="0.25">
      <c r="A8829" s="57">
        <v>42182205</v>
      </c>
      <c r="B8829" s="58" t="s">
        <v>372</v>
      </c>
    </row>
    <row r="8830" spans="1:2" x14ac:dyDescent="0.25">
      <c r="A8830" s="57">
        <v>42182206</v>
      </c>
      <c r="B8830" s="58" t="s">
        <v>16683</v>
      </c>
    </row>
    <row r="8831" spans="1:2" x14ac:dyDescent="0.25">
      <c r="A8831" s="57">
        <v>42182207</v>
      </c>
      <c r="B8831" s="58" t="s">
        <v>17429</v>
      </c>
    </row>
    <row r="8832" spans="1:2" x14ac:dyDescent="0.25">
      <c r="A8832" s="57">
        <v>42182208</v>
      </c>
      <c r="B8832" s="58" t="s">
        <v>13726</v>
      </c>
    </row>
    <row r="8833" spans="1:2" x14ac:dyDescent="0.25">
      <c r="A8833" s="57">
        <v>42182209</v>
      </c>
      <c r="B8833" s="58" t="s">
        <v>99</v>
      </c>
    </row>
    <row r="8834" spans="1:2" x14ac:dyDescent="0.25">
      <c r="A8834" s="57">
        <v>42182301</v>
      </c>
      <c r="B8834" s="58" t="s">
        <v>14961</v>
      </c>
    </row>
    <row r="8835" spans="1:2" x14ac:dyDescent="0.25">
      <c r="A8835" s="57">
        <v>42182302</v>
      </c>
      <c r="B8835" s="58" t="s">
        <v>2814</v>
      </c>
    </row>
    <row r="8836" spans="1:2" x14ac:dyDescent="0.25">
      <c r="A8836" s="57">
        <v>42182303</v>
      </c>
      <c r="B8836" s="58" t="s">
        <v>15898</v>
      </c>
    </row>
    <row r="8837" spans="1:2" x14ac:dyDescent="0.25">
      <c r="A8837" s="57">
        <v>42182304</v>
      </c>
      <c r="B8837" s="58" t="s">
        <v>1945</v>
      </c>
    </row>
    <row r="8838" spans="1:2" x14ac:dyDescent="0.25">
      <c r="A8838" s="57">
        <v>42182305</v>
      </c>
      <c r="B8838" s="58" t="s">
        <v>12333</v>
      </c>
    </row>
    <row r="8839" spans="1:2" x14ac:dyDescent="0.25">
      <c r="A8839" s="57">
        <v>42182306</v>
      </c>
      <c r="B8839" s="58" t="s">
        <v>15592</v>
      </c>
    </row>
    <row r="8840" spans="1:2" x14ac:dyDescent="0.25">
      <c r="A8840" s="57">
        <v>42182307</v>
      </c>
      <c r="B8840" s="58" t="s">
        <v>3895</v>
      </c>
    </row>
    <row r="8841" spans="1:2" x14ac:dyDescent="0.25">
      <c r="A8841" s="57">
        <v>42182308</v>
      </c>
      <c r="B8841" s="58" t="s">
        <v>5175</v>
      </c>
    </row>
    <row r="8842" spans="1:2" x14ac:dyDescent="0.25">
      <c r="A8842" s="57">
        <v>42182309</v>
      </c>
      <c r="B8842" s="58" t="s">
        <v>11985</v>
      </c>
    </row>
    <row r="8843" spans="1:2" x14ac:dyDescent="0.25">
      <c r="A8843" s="57">
        <v>42182310</v>
      </c>
      <c r="B8843" s="58" t="s">
        <v>836</v>
      </c>
    </row>
    <row r="8844" spans="1:2" x14ac:dyDescent="0.25">
      <c r="A8844" s="57">
        <v>42182311</v>
      </c>
      <c r="B8844" s="58" t="s">
        <v>14837</v>
      </c>
    </row>
    <row r="8845" spans="1:2" x14ac:dyDescent="0.25">
      <c r="A8845" s="57">
        <v>42182312</v>
      </c>
      <c r="B8845" s="58" t="s">
        <v>12136</v>
      </c>
    </row>
    <row r="8846" spans="1:2" x14ac:dyDescent="0.25">
      <c r="A8846" s="57">
        <v>42182313</v>
      </c>
      <c r="B8846" s="58" t="s">
        <v>17210</v>
      </c>
    </row>
    <row r="8847" spans="1:2" x14ac:dyDescent="0.25">
      <c r="A8847" s="57">
        <v>42182314</v>
      </c>
      <c r="B8847" s="58" t="s">
        <v>7870</v>
      </c>
    </row>
    <row r="8848" spans="1:2" x14ac:dyDescent="0.25">
      <c r="A8848" s="57">
        <v>42182401</v>
      </c>
      <c r="B8848" s="58" t="s">
        <v>12371</v>
      </c>
    </row>
    <row r="8849" spans="1:2" x14ac:dyDescent="0.25">
      <c r="A8849" s="57">
        <v>42182402</v>
      </c>
      <c r="B8849" s="58" t="s">
        <v>6888</v>
      </c>
    </row>
    <row r="8850" spans="1:2" x14ac:dyDescent="0.25">
      <c r="A8850" s="57">
        <v>42182403</v>
      </c>
      <c r="B8850" s="58" t="s">
        <v>9702</v>
      </c>
    </row>
    <row r="8851" spans="1:2" x14ac:dyDescent="0.25">
      <c r="A8851" s="57">
        <v>42182404</v>
      </c>
      <c r="B8851" s="58" t="s">
        <v>14649</v>
      </c>
    </row>
    <row r="8852" spans="1:2" x14ac:dyDescent="0.25">
      <c r="A8852" s="57">
        <v>42182405</v>
      </c>
      <c r="B8852" s="58" t="s">
        <v>8852</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14351</v>
      </c>
    </row>
    <row r="8858" spans="1:2" x14ac:dyDescent="0.25">
      <c r="A8858" s="57">
        <v>42182411</v>
      </c>
      <c r="B8858" s="58" t="s">
        <v>13883</v>
      </c>
    </row>
    <row r="8859" spans="1:2" x14ac:dyDescent="0.25">
      <c r="A8859" s="57">
        <v>42182412</v>
      </c>
      <c r="B8859" s="58" t="s">
        <v>5920</v>
      </c>
    </row>
    <row r="8860" spans="1:2" x14ac:dyDescent="0.25">
      <c r="A8860" s="57">
        <v>42182413</v>
      </c>
      <c r="B8860" s="58" t="s">
        <v>8606</v>
      </c>
    </row>
    <row r="8861" spans="1:2" x14ac:dyDescent="0.25">
      <c r="A8861" s="57">
        <v>42182414</v>
      </c>
      <c r="B8861" s="58" t="s">
        <v>9497</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14628</v>
      </c>
    </row>
    <row r="8867" spans="1:2" x14ac:dyDescent="0.25">
      <c r="A8867" s="57">
        <v>42182420</v>
      </c>
      <c r="B8867" s="58" t="s">
        <v>17870</v>
      </c>
    </row>
    <row r="8868" spans="1:2" x14ac:dyDescent="0.25">
      <c r="A8868" s="57">
        <v>42182421</v>
      </c>
      <c r="B8868" s="58" t="s">
        <v>12723</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16687</v>
      </c>
    </row>
    <row r="8873" spans="1:2" x14ac:dyDescent="0.25">
      <c r="A8873" s="57">
        <v>42182602</v>
      </c>
      <c r="B8873" s="58" t="s">
        <v>5578</v>
      </c>
    </row>
    <row r="8874" spans="1:2" x14ac:dyDescent="0.25">
      <c r="A8874" s="57">
        <v>42182603</v>
      </c>
      <c r="B8874" s="58" t="s">
        <v>15965</v>
      </c>
    </row>
    <row r="8875" spans="1:2" x14ac:dyDescent="0.25">
      <c r="A8875" s="57">
        <v>42182604</v>
      </c>
      <c r="B8875" s="58" t="s">
        <v>16518</v>
      </c>
    </row>
    <row r="8876" spans="1:2" x14ac:dyDescent="0.25">
      <c r="A8876" s="57">
        <v>42182701</v>
      </c>
      <c r="B8876" s="58" t="s">
        <v>9861</v>
      </c>
    </row>
    <row r="8877" spans="1:2" x14ac:dyDescent="0.25">
      <c r="A8877" s="57">
        <v>42182702</v>
      </c>
      <c r="B8877" s="58" t="s">
        <v>3790</v>
      </c>
    </row>
    <row r="8878" spans="1:2" x14ac:dyDescent="0.25">
      <c r="A8878" s="57">
        <v>42182703</v>
      </c>
      <c r="B8878" s="58" t="s">
        <v>4240</v>
      </c>
    </row>
    <row r="8879" spans="1:2" x14ac:dyDescent="0.25">
      <c r="A8879" s="57">
        <v>42182704</v>
      </c>
      <c r="B8879" s="58" t="s">
        <v>7349</v>
      </c>
    </row>
    <row r="8880" spans="1:2" x14ac:dyDescent="0.25">
      <c r="A8880" s="57">
        <v>42182801</v>
      </c>
      <c r="B8880" s="58" t="s">
        <v>4585</v>
      </c>
    </row>
    <row r="8881" spans="1:2" x14ac:dyDescent="0.25">
      <c r="A8881" s="57">
        <v>42182802</v>
      </c>
      <c r="B8881" s="58" t="s">
        <v>14037</v>
      </c>
    </row>
    <row r="8882" spans="1:2" x14ac:dyDescent="0.25">
      <c r="A8882" s="57">
        <v>42182803</v>
      </c>
      <c r="B8882" s="58" t="s">
        <v>16795</v>
      </c>
    </row>
    <row r="8883" spans="1:2" x14ac:dyDescent="0.25">
      <c r="A8883" s="57">
        <v>42182804</v>
      </c>
      <c r="B8883" s="58" t="s">
        <v>8228</v>
      </c>
    </row>
    <row r="8884" spans="1:2" x14ac:dyDescent="0.25">
      <c r="A8884" s="57">
        <v>42182805</v>
      </c>
      <c r="B8884" s="58" t="s">
        <v>14710</v>
      </c>
    </row>
    <row r="8885" spans="1:2" x14ac:dyDescent="0.25">
      <c r="A8885" s="57">
        <v>42182806</v>
      </c>
      <c r="B8885" s="58" t="s">
        <v>16662</v>
      </c>
    </row>
    <row r="8886" spans="1:2" x14ac:dyDescent="0.25">
      <c r="A8886" s="57">
        <v>42182807</v>
      </c>
      <c r="B8886" s="58" t="s">
        <v>5195</v>
      </c>
    </row>
    <row r="8887" spans="1:2" x14ac:dyDescent="0.25">
      <c r="A8887" s="57">
        <v>42182808</v>
      </c>
      <c r="B8887" s="58" t="s">
        <v>9767</v>
      </c>
    </row>
    <row r="8888" spans="1:2" x14ac:dyDescent="0.25">
      <c r="A8888" s="57">
        <v>42182901</v>
      </c>
      <c r="B8888" s="58" t="s">
        <v>3252</v>
      </c>
    </row>
    <row r="8889" spans="1:2" x14ac:dyDescent="0.25">
      <c r="A8889" s="57">
        <v>42182902</v>
      </c>
      <c r="B8889" s="58" t="s">
        <v>3533</v>
      </c>
    </row>
    <row r="8890" spans="1:2" x14ac:dyDescent="0.25">
      <c r="A8890" s="57">
        <v>42182903</v>
      </c>
      <c r="B8890" s="58" t="s">
        <v>9918</v>
      </c>
    </row>
    <row r="8891" spans="1:2" x14ac:dyDescent="0.25">
      <c r="A8891" s="57">
        <v>42182904</v>
      </c>
      <c r="B8891" s="58" t="s">
        <v>11286</v>
      </c>
    </row>
    <row r="8892" spans="1:2" x14ac:dyDescent="0.25">
      <c r="A8892" s="57">
        <v>42183001</v>
      </c>
      <c r="B8892" s="58" t="s">
        <v>15336</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18816</v>
      </c>
    </row>
    <row r="8898" spans="1:2" x14ac:dyDescent="0.25">
      <c r="A8898" s="57">
        <v>42183007</v>
      </c>
      <c r="B8898" s="58" t="s">
        <v>3075</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18322</v>
      </c>
    </row>
    <row r="8903" spans="1:2" x14ac:dyDescent="0.25">
      <c r="A8903" s="57">
        <v>42183012</v>
      </c>
      <c r="B8903" s="58" t="s">
        <v>10429</v>
      </c>
    </row>
    <row r="8904" spans="1:2" x14ac:dyDescent="0.25">
      <c r="A8904" s="57">
        <v>42183013</v>
      </c>
      <c r="B8904" s="58" t="s">
        <v>1849</v>
      </c>
    </row>
    <row r="8905" spans="1:2" x14ac:dyDescent="0.25">
      <c r="A8905" s="57">
        <v>42183014</v>
      </c>
      <c r="B8905" s="58" t="s">
        <v>13963</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18640</v>
      </c>
    </row>
    <row r="8910" spans="1:2" x14ac:dyDescent="0.25">
      <c r="A8910" s="57">
        <v>42183019</v>
      </c>
      <c r="B8910" s="58" t="s">
        <v>14368</v>
      </c>
    </row>
    <row r="8911" spans="1:2" x14ac:dyDescent="0.25">
      <c r="A8911" s="57">
        <v>42183020</v>
      </c>
      <c r="B8911" s="58" t="s">
        <v>5735</v>
      </c>
    </row>
    <row r="8912" spans="1:2" x14ac:dyDescent="0.25">
      <c r="A8912" s="57">
        <v>42183021</v>
      </c>
      <c r="B8912" s="58" t="s">
        <v>3151</v>
      </c>
    </row>
    <row r="8913" spans="1:2" x14ac:dyDescent="0.25">
      <c r="A8913" s="57">
        <v>42183022</v>
      </c>
      <c r="B8913" s="58" t="s">
        <v>565</v>
      </c>
    </row>
    <row r="8914" spans="1:2" x14ac:dyDescent="0.25">
      <c r="A8914" s="57">
        <v>42183023</v>
      </c>
      <c r="B8914" s="58" t="s">
        <v>11541</v>
      </c>
    </row>
    <row r="8915" spans="1:2" x14ac:dyDescent="0.25">
      <c r="A8915" s="57">
        <v>42183024</v>
      </c>
      <c r="B8915" s="58" t="s">
        <v>6413</v>
      </c>
    </row>
    <row r="8916" spans="1:2" x14ac:dyDescent="0.25">
      <c r="A8916" s="57">
        <v>42183025</v>
      </c>
      <c r="B8916" s="58" t="s">
        <v>16520</v>
      </c>
    </row>
    <row r="8917" spans="1:2" x14ac:dyDescent="0.25">
      <c r="A8917" s="57">
        <v>42183026</v>
      </c>
      <c r="B8917" s="58" t="s">
        <v>12483</v>
      </c>
    </row>
    <row r="8918" spans="1:2" x14ac:dyDescent="0.25">
      <c r="A8918" s="57">
        <v>42183027</v>
      </c>
      <c r="B8918" s="58" t="s">
        <v>14073</v>
      </c>
    </row>
    <row r="8919" spans="1:2" x14ac:dyDescent="0.25">
      <c r="A8919" s="57">
        <v>42183028</v>
      </c>
      <c r="B8919" s="58" t="s">
        <v>7868</v>
      </c>
    </row>
    <row r="8920" spans="1:2" x14ac:dyDescent="0.25">
      <c r="A8920" s="57">
        <v>42183029</v>
      </c>
      <c r="B8920" s="58" t="s">
        <v>4791</v>
      </c>
    </row>
    <row r="8921" spans="1:2" x14ac:dyDescent="0.25">
      <c r="A8921" s="57">
        <v>42183030</v>
      </c>
      <c r="B8921" s="58" t="s">
        <v>16689</v>
      </c>
    </row>
    <row r="8922" spans="1:2" x14ac:dyDescent="0.25">
      <c r="A8922" s="57">
        <v>42183031</v>
      </c>
      <c r="B8922" s="58" t="s">
        <v>12775</v>
      </c>
    </row>
    <row r="8923" spans="1:2" x14ac:dyDescent="0.25">
      <c r="A8923" s="57">
        <v>42183032</v>
      </c>
      <c r="B8923" s="58" t="s">
        <v>18242</v>
      </c>
    </row>
    <row r="8924" spans="1:2" x14ac:dyDescent="0.25">
      <c r="A8924" s="57">
        <v>42183033</v>
      </c>
      <c r="B8924" s="58" t="s">
        <v>14362</v>
      </c>
    </row>
    <row r="8925" spans="1:2" x14ac:dyDescent="0.25">
      <c r="A8925" s="57">
        <v>42183034</v>
      </c>
      <c r="B8925" s="58" t="s">
        <v>11716</v>
      </c>
    </row>
    <row r="8926" spans="1:2" x14ac:dyDescent="0.25">
      <c r="A8926" s="57">
        <v>42183035</v>
      </c>
      <c r="B8926" s="58" t="s">
        <v>12081</v>
      </c>
    </row>
    <row r="8927" spans="1:2" x14ac:dyDescent="0.25">
      <c r="A8927" s="57">
        <v>42183036</v>
      </c>
      <c r="B8927" s="58" t="s">
        <v>14329</v>
      </c>
    </row>
    <row r="8928" spans="1:2" x14ac:dyDescent="0.25">
      <c r="A8928" s="57">
        <v>42183037</v>
      </c>
      <c r="B8928" s="58" t="s">
        <v>15992</v>
      </c>
    </row>
    <row r="8929" spans="1:2" x14ac:dyDescent="0.25">
      <c r="A8929" s="57">
        <v>42183038</v>
      </c>
      <c r="B8929" s="58" t="s">
        <v>10415</v>
      </c>
    </row>
    <row r="8930" spans="1:2" x14ac:dyDescent="0.25">
      <c r="A8930" s="57">
        <v>42183039</v>
      </c>
      <c r="B8930" s="58" t="s">
        <v>9198</v>
      </c>
    </row>
    <row r="8931" spans="1:2" x14ac:dyDescent="0.25">
      <c r="A8931" s="57">
        <v>42183040</v>
      </c>
      <c r="B8931" s="58" t="s">
        <v>13861</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11711</v>
      </c>
    </row>
    <row r="8936" spans="1:2" x14ac:dyDescent="0.25">
      <c r="A8936" s="57">
        <v>42183045</v>
      </c>
      <c r="B8936" s="58" t="s">
        <v>4142</v>
      </c>
    </row>
    <row r="8937" spans="1:2" x14ac:dyDescent="0.25">
      <c r="A8937" s="57">
        <v>42183046</v>
      </c>
      <c r="B8937" s="58" t="s">
        <v>5016</v>
      </c>
    </row>
    <row r="8938" spans="1:2" x14ac:dyDescent="0.25">
      <c r="A8938" s="57">
        <v>42183047</v>
      </c>
      <c r="B8938" s="58" t="s">
        <v>8150</v>
      </c>
    </row>
    <row r="8939" spans="1:2" x14ac:dyDescent="0.25">
      <c r="A8939" s="57">
        <v>42183048</v>
      </c>
      <c r="B8939" s="58" t="s">
        <v>17263</v>
      </c>
    </row>
    <row r="8940" spans="1:2" x14ac:dyDescent="0.25">
      <c r="A8940" s="57">
        <v>42183101</v>
      </c>
      <c r="B8940" s="58" t="s">
        <v>13285</v>
      </c>
    </row>
    <row r="8941" spans="1:2" x14ac:dyDescent="0.25">
      <c r="A8941" s="57">
        <v>42183201</v>
      </c>
      <c r="B8941" s="58" t="s">
        <v>18041</v>
      </c>
    </row>
    <row r="8942" spans="1:2" x14ac:dyDescent="0.25">
      <c r="A8942" s="57">
        <v>42183301</v>
      </c>
      <c r="B8942" s="58" t="s">
        <v>313</v>
      </c>
    </row>
    <row r="8943" spans="1:2" x14ac:dyDescent="0.25">
      <c r="A8943" s="57">
        <v>42191501</v>
      </c>
      <c r="B8943" s="58" t="s">
        <v>6515</v>
      </c>
    </row>
    <row r="8944" spans="1:2" x14ac:dyDescent="0.25">
      <c r="A8944" s="57">
        <v>42191502</v>
      </c>
      <c r="B8944" s="58" t="s">
        <v>10145</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11081</v>
      </c>
    </row>
    <row r="8949" spans="1:2" x14ac:dyDescent="0.25">
      <c r="A8949" s="57">
        <v>42191605</v>
      </c>
      <c r="B8949" s="58" t="s">
        <v>18013</v>
      </c>
    </row>
    <row r="8950" spans="1:2" x14ac:dyDescent="0.25">
      <c r="A8950" s="57">
        <v>42191606</v>
      </c>
      <c r="B8950" s="58" t="s">
        <v>11080</v>
      </c>
    </row>
    <row r="8951" spans="1:2" x14ac:dyDescent="0.25">
      <c r="A8951" s="57">
        <v>42191607</v>
      </c>
      <c r="B8951" s="58" t="s">
        <v>7724</v>
      </c>
    </row>
    <row r="8952" spans="1:2" x14ac:dyDescent="0.25">
      <c r="A8952" s="57">
        <v>42191608</v>
      </c>
      <c r="B8952" s="58" t="s">
        <v>2401</v>
      </c>
    </row>
    <row r="8953" spans="1:2" x14ac:dyDescent="0.25">
      <c r="A8953" s="57">
        <v>42191609</v>
      </c>
      <c r="B8953" s="58" t="s">
        <v>16089</v>
      </c>
    </row>
    <row r="8954" spans="1:2" x14ac:dyDescent="0.25">
      <c r="A8954" s="57">
        <v>42191610</v>
      </c>
      <c r="B8954" s="58" t="s">
        <v>15059</v>
      </c>
    </row>
    <row r="8955" spans="1:2" x14ac:dyDescent="0.25">
      <c r="A8955" s="57">
        <v>42191611</v>
      </c>
      <c r="B8955" s="58" t="s">
        <v>2137</v>
      </c>
    </row>
    <row r="8956" spans="1:2" x14ac:dyDescent="0.25">
      <c r="A8956" s="57">
        <v>42191612</v>
      </c>
      <c r="B8956" s="58" t="s">
        <v>17142</v>
      </c>
    </row>
    <row r="8957" spans="1:2" x14ac:dyDescent="0.25">
      <c r="A8957" s="57">
        <v>42191701</v>
      </c>
      <c r="B8957" s="58" t="s">
        <v>13414</v>
      </c>
    </row>
    <row r="8958" spans="1:2" x14ac:dyDescent="0.25">
      <c r="A8958" s="57">
        <v>42191702</v>
      </c>
      <c r="B8958" s="58" t="s">
        <v>864</v>
      </c>
    </row>
    <row r="8959" spans="1:2" x14ac:dyDescent="0.25">
      <c r="A8959" s="57">
        <v>42191703</v>
      </c>
      <c r="B8959" s="58" t="s">
        <v>7621</v>
      </c>
    </row>
    <row r="8960" spans="1:2" x14ac:dyDescent="0.25">
      <c r="A8960" s="57">
        <v>42191704</v>
      </c>
      <c r="B8960" s="58" t="s">
        <v>10191</v>
      </c>
    </row>
    <row r="8961" spans="1:2" x14ac:dyDescent="0.25">
      <c r="A8961" s="57">
        <v>42191705</v>
      </c>
      <c r="B8961" s="58" t="s">
        <v>7163</v>
      </c>
    </row>
    <row r="8962" spans="1:2" x14ac:dyDescent="0.25">
      <c r="A8962" s="57">
        <v>42191706</v>
      </c>
      <c r="B8962" s="58" t="s">
        <v>13109</v>
      </c>
    </row>
    <row r="8963" spans="1:2" x14ac:dyDescent="0.25">
      <c r="A8963" s="57">
        <v>42191707</v>
      </c>
      <c r="B8963" s="58" t="s">
        <v>13400</v>
      </c>
    </row>
    <row r="8964" spans="1:2" x14ac:dyDescent="0.25">
      <c r="A8964" s="57">
        <v>42191708</v>
      </c>
      <c r="B8964" s="58" t="s">
        <v>12088</v>
      </c>
    </row>
    <row r="8965" spans="1:2" x14ac:dyDescent="0.25">
      <c r="A8965" s="57">
        <v>42191709</v>
      </c>
      <c r="B8965" s="58" t="s">
        <v>7865</v>
      </c>
    </row>
    <row r="8966" spans="1:2" x14ac:dyDescent="0.25">
      <c r="A8966" s="57">
        <v>42191710</v>
      </c>
      <c r="B8966" s="58" t="s">
        <v>18768</v>
      </c>
    </row>
    <row r="8967" spans="1:2" x14ac:dyDescent="0.25">
      <c r="A8967" s="57">
        <v>42191711</v>
      </c>
      <c r="B8967" s="58" t="s">
        <v>3515</v>
      </c>
    </row>
    <row r="8968" spans="1:2" x14ac:dyDescent="0.25">
      <c r="A8968" s="57">
        <v>42191801</v>
      </c>
      <c r="B8968" s="58" t="s">
        <v>3316</v>
      </c>
    </row>
    <row r="8969" spans="1:2" x14ac:dyDescent="0.25">
      <c r="A8969" s="57">
        <v>42191802</v>
      </c>
      <c r="B8969" s="58" t="s">
        <v>10976</v>
      </c>
    </row>
    <row r="8970" spans="1:2" x14ac:dyDescent="0.25">
      <c r="A8970" s="57">
        <v>42191803</v>
      </c>
      <c r="B8970" s="58" t="s">
        <v>11146</v>
      </c>
    </row>
    <row r="8971" spans="1:2" x14ac:dyDescent="0.25">
      <c r="A8971" s="57">
        <v>42191804</v>
      </c>
      <c r="B8971" s="58" t="s">
        <v>12660</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13292</v>
      </c>
    </row>
    <row r="8976" spans="1:2" x14ac:dyDescent="0.25">
      <c r="A8976" s="57">
        <v>42191809</v>
      </c>
      <c r="B8976" s="58" t="s">
        <v>11481</v>
      </c>
    </row>
    <row r="8977" spans="1:2" x14ac:dyDescent="0.25">
      <c r="A8977" s="57">
        <v>42191810</v>
      </c>
      <c r="B8977" s="58" t="s">
        <v>4003</v>
      </c>
    </row>
    <row r="8978" spans="1:2" x14ac:dyDescent="0.25">
      <c r="A8978" s="57">
        <v>42191811</v>
      </c>
      <c r="B8978" s="58" t="s">
        <v>15397</v>
      </c>
    </row>
    <row r="8979" spans="1:2" x14ac:dyDescent="0.25">
      <c r="A8979" s="57">
        <v>42191812</v>
      </c>
      <c r="B8979" s="58" t="s">
        <v>10667</v>
      </c>
    </row>
    <row r="8980" spans="1:2" x14ac:dyDescent="0.25">
      <c r="A8980" s="57">
        <v>42191813</v>
      </c>
      <c r="B8980" s="58" t="s">
        <v>9890</v>
      </c>
    </row>
    <row r="8981" spans="1:2" x14ac:dyDescent="0.25">
      <c r="A8981" s="57">
        <v>42191814</v>
      </c>
      <c r="B8981" s="58" t="s">
        <v>5434</v>
      </c>
    </row>
    <row r="8982" spans="1:2" x14ac:dyDescent="0.25">
      <c r="A8982" s="57">
        <v>42191901</v>
      </c>
      <c r="B8982" s="58" t="s">
        <v>588</v>
      </c>
    </row>
    <row r="8983" spans="1:2" x14ac:dyDescent="0.25">
      <c r="A8983" s="57">
        <v>42191902</v>
      </c>
      <c r="B8983" s="58" t="s">
        <v>16741</v>
      </c>
    </row>
    <row r="8984" spans="1:2" x14ac:dyDescent="0.25">
      <c r="A8984" s="57">
        <v>42191903</v>
      </c>
      <c r="B8984" s="58" t="s">
        <v>11504</v>
      </c>
    </row>
    <row r="8985" spans="1:2" x14ac:dyDescent="0.25">
      <c r="A8985" s="57">
        <v>42191904</v>
      </c>
      <c r="B8985" s="58" t="s">
        <v>16557</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8733</v>
      </c>
    </row>
    <row r="8990" spans="1:2" x14ac:dyDescent="0.25">
      <c r="A8990" s="57">
        <v>42192002</v>
      </c>
      <c r="B8990" s="58" t="s">
        <v>10920</v>
      </c>
    </row>
    <row r="8991" spans="1:2" x14ac:dyDescent="0.25">
      <c r="A8991" s="57">
        <v>42192101</v>
      </c>
      <c r="B8991" s="58" t="s">
        <v>16008</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5458</v>
      </c>
    </row>
    <row r="8997" spans="1:2" x14ac:dyDescent="0.25">
      <c r="A8997" s="57">
        <v>42192201</v>
      </c>
      <c r="B8997" s="58" t="s">
        <v>7482</v>
      </c>
    </row>
    <row r="8998" spans="1:2" x14ac:dyDescent="0.25">
      <c r="A8998" s="57">
        <v>42192202</v>
      </c>
      <c r="B8998" s="58" t="s">
        <v>12475</v>
      </c>
    </row>
    <row r="8999" spans="1:2" x14ac:dyDescent="0.25">
      <c r="A8999" s="57">
        <v>42192203</v>
      </c>
      <c r="B8999" s="58" t="s">
        <v>18420</v>
      </c>
    </row>
    <row r="9000" spans="1:2" x14ac:dyDescent="0.25">
      <c r="A9000" s="57">
        <v>42192204</v>
      </c>
      <c r="B9000" s="58" t="s">
        <v>13050</v>
      </c>
    </row>
    <row r="9001" spans="1:2" x14ac:dyDescent="0.25">
      <c r="A9001" s="57">
        <v>42192205</v>
      </c>
      <c r="B9001" s="58" t="s">
        <v>18429</v>
      </c>
    </row>
    <row r="9002" spans="1:2" x14ac:dyDescent="0.25">
      <c r="A9002" s="57">
        <v>42192206</v>
      </c>
      <c r="B9002" s="58" t="s">
        <v>10166</v>
      </c>
    </row>
    <row r="9003" spans="1:2" x14ac:dyDescent="0.25">
      <c r="A9003" s="57">
        <v>42192207</v>
      </c>
      <c r="B9003" s="58" t="s">
        <v>5805</v>
      </c>
    </row>
    <row r="9004" spans="1:2" x14ac:dyDescent="0.25">
      <c r="A9004" s="57">
        <v>42192208</v>
      </c>
      <c r="B9004" s="58" t="s">
        <v>12810</v>
      </c>
    </row>
    <row r="9005" spans="1:2" x14ac:dyDescent="0.25">
      <c r="A9005" s="57">
        <v>42192209</v>
      </c>
      <c r="B9005" s="58" t="s">
        <v>1679</v>
      </c>
    </row>
    <row r="9006" spans="1:2" x14ac:dyDescent="0.25">
      <c r="A9006" s="57">
        <v>42192210</v>
      </c>
      <c r="B9006" s="58" t="s">
        <v>15126</v>
      </c>
    </row>
    <row r="9007" spans="1:2" x14ac:dyDescent="0.25">
      <c r="A9007" s="57">
        <v>42192211</v>
      </c>
      <c r="B9007" s="58" t="s">
        <v>16433</v>
      </c>
    </row>
    <row r="9008" spans="1:2" x14ac:dyDescent="0.25">
      <c r="A9008" s="57">
        <v>42192212</v>
      </c>
      <c r="B9008" s="58" t="s">
        <v>3501</v>
      </c>
    </row>
    <row r="9009" spans="1:2" x14ac:dyDescent="0.25">
      <c r="A9009" s="57">
        <v>42192213</v>
      </c>
      <c r="B9009" s="58" t="s">
        <v>3925</v>
      </c>
    </row>
    <row r="9010" spans="1:2" x14ac:dyDescent="0.25">
      <c r="A9010" s="57">
        <v>42192301</v>
      </c>
      <c r="B9010" s="58" t="s">
        <v>9430</v>
      </c>
    </row>
    <row r="9011" spans="1:2" x14ac:dyDescent="0.25">
      <c r="A9011" s="57">
        <v>42192302</v>
      </c>
      <c r="B9011" s="58" t="s">
        <v>17919</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18616</v>
      </c>
    </row>
    <row r="9017" spans="1:2" x14ac:dyDescent="0.25">
      <c r="A9017" s="57">
        <v>42192403</v>
      </c>
      <c r="B9017" s="58" t="s">
        <v>407</v>
      </c>
    </row>
    <row r="9018" spans="1:2" x14ac:dyDescent="0.25">
      <c r="A9018" s="57">
        <v>42192404</v>
      </c>
      <c r="B9018" s="58" t="s">
        <v>11924</v>
      </c>
    </row>
    <row r="9019" spans="1:2" x14ac:dyDescent="0.25">
      <c r="A9019" s="57">
        <v>42192405</v>
      </c>
      <c r="B9019" s="58" t="s">
        <v>17709</v>
      </c>
    </row>
    <row r="9020" spans="1:2" x14ac:dyDescent="0.25">
      <c r="A9020" s="57">
        <v>42192406</v>
      </c>
      <c r="B9020" s="58" t="s">
        <v>4267</v>
      </c>
    </row>
    <row r="9021" spans="1:2" x14ac:dyDescent="0.25">
      <c r="A9021" s="57">
        <v>42192501</v>
      </c>
      <c r="B9021" s="58" t="s">
        <v>15741</v>
      </c>
    </row>
    <row r="9022" spans="1:2" x14ac:dyDescent="0.25">
      <c r="A9022" s="57">
        <v>42192502</v>
      </c>
      <c r="B9022" s="58" t="s">
        <v>10504</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8424</v>
      </c>
    </row>
    <row r="9030" spans="1:2" x14ac:dyDescent="0.25">
      <c r="A9030" s="57">
        <v>42201503</v>
      </c>
      <c r="B9030" s="58" t="s">
        <v>6827</v>
      </c>
    </row>
    <row r="9031" spans="1:2" x14ac:dyDescent="0.25">
      <c r="A9031" s="57">
        <v>42201504</v>
      </c>
      <c r="B9031" s="58" t="s">
        <v>4837</v>
      </c>
    </row>
    <row r="9032" spans="1:2" x14ac:dyDescent="0.25">
      <c r="A9032" s="57">
        <v>42201505</v>
      </c>
      <c r="B9032" s="58" t="s">
        <v>13341</v>
      </c>
    </row>
    <row r="9033" spans="1:2" x14ac:dyDescent="0.25">
      <c r="A9033" s="57">
        <v>42201506</v>
      </c>
      <c r="B9033" s="58" t="s">
        <v>1162</v>
      </c>
    </row>
    <row r="9034" spans="1:2" x14ac:dyDescent="0.25">
      <c r="A9034" s="57">
        <v>42201507</v>
      </c>
      <c r="B9034" s="58" t="s">
        <v>3282</v>
      </c>
    </row>
    <row r="9035" spans="1:2" x14ac:dyDescent="0.25">
      <c r="A9035" s="57">
        <v>42201508</v>
      </c>
      <c r="B9035" s="58" t="s">
        <v>6457</v>
      </c>
    </row>
    <row r="9036" spans="1:2" x14ac:dyDescent="0.25">
      <c r="A9036" s="57">
        <v>42201509</v>
      </c>
      <c r="B9036" s="58" t="s">
        <v>8721</v>
      </c>
    </row>
    <row r="9037" spans="1:2" x14ac:dyDescent="0.25">
      <c r="A9037" s="57">
        <v>42201510</v>
      </c>
      <c r="B9037" s="58" t="s">
        <v>15564</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14415</v>
      </c>
    </row>
    <row r="9043" spans="1:2" x14ac:dyDescent="0.25">
      <c r="A9043" s="57">
        <v>42201603</v>
      </c>
      <c r="B9043" s="58" t="s">
        <v>5356</v>
      </c>
    </row>
    <row r="9044" spans="1:2" x14ac:dyDescent="0.25">
      <c r="A9044" s="57">
        <v>42201604</v>
      </c>
      <c r="B9044" s="58" t="s">
        <v>6541</v>
      </c>
    </row>
    <row r="9045" spans="1:2" x14ac:dyDescent="0.25">
      <c r="A9045" s="57">
        <v>42201605</v>
      </c>
      <c r="B9045" s="58" t="s">
        <v>11456</v>
      </c>
    </row>
    <row r="9046" spans="1:2" x14ac:dyDescent="0.25">
      <c r="A9046" s="57">
        <v>42201606</v>
      </c>
      <c r="B9046" s="58" t="s">
        <v>16771</v>
      </c>
    </row>
    <row r="9047" spans="1:2" x14ac:dyDescent="0.25">
      <c r="A9047" s="57">
        <v>42201607</v>
      </c>
      <c r="B9047" s="58" t="s">
        <v>9511</v>
      </c>
    </row>
    <row r="9048" spans="1:2" x14ac:dyDescent="0.25">
      <c r="A9048" s="57">
        <v>42201608</v>
      </c>
      <c r="B9048" s="58" t="s">
        <v>13596</v>
      </c>
    </row>
    <row r="9049" spans="1:2" x14ac:dyDescent="0.25">
      <c r="A9049" s="57">
        <v>42201609</v>
      </c>
      <c r="B9049" s="58" t="s">
        <v>5941</v>
      </c>
    </row>
    <row r="9050" spans="1:2" x14ac:dyDescent="0.25">
      <c r="A9050" s="57">
        <v>42201610</v>
      </c>
      <c r="B9050" s="58" t="s">
        <v>7224</v>
      </c>
    </row>
    <row r="9051" spans="1:2" x14ac:dyDescent="0.25">
      <c r="A9051" s="57">
        <v>42201611</v>
      </c>
      <c r="B9051" s="58" t="s">
        <v>11873</v>
      </c>
    </row>
    <row r="9052" spans="1:2" x14ac:dyDescent="0.25">
      <c r="A9052" s="57">
        <v>42201701</v>
      </c>
      <c r="B9052" s="58" t="s">
        <v>9524</v>
      </c>
    </row>
    <row r="9053" spans="1:2" x14ac:dyDescent="0.25">
      <c r="A9053" s="57">
        <v>42201702</v>
      </c>
      <c r="B9053" s="58" t="s">
        <v>1266</v>
      </c>
    </row>
    <row r="9054" spans="1:2" x14ac:dyDescent="0.25">
      <c r="A9054" s="57">
        <v>42201703</v>
      </c>
      <c r="B9054" s="58" t="s">
        <v>5618</v>
      </c>
    </row>
    <row r="9055" spans="1:2" x14ac:dyDescent="0.25">
      <c r="A9055" s="57">
        <v>42201704</v>
      </c>
      <c r="B9055" s="58" t="s">
        <v>8149</v>
      </c>
    </row>
    <row r="9056" spans="1:2" x14ac:dyDescent="0.25">
      <c r="A9056" s="57">
        <v>42201705</v>
      </c>
      <c r="B9056" s="58" t="s">
        <v>15844</v>
      </c>
    </row>
    <row r="9057" spans="1:2" x14ac:dyDescent="0.25">
      <c r="A9057" s="57">
        <v>42201706</v>
      </c>
      <c r="B9057" s="58" t="s">
        <v>2386</v>
      </c>
    </row>
    <row r="9058" spans="1:2" x14ac:dyDescent="0.25">
      <c r="A9058" s="57">
        <v>42201707</v>
      </c>
      <c r="B9058" s="58" t="s">
        <v>6040</v>
      </c>
    </row>
    <row r="9059" spans="1:2" x14ac:dyDescent="0.25">
      <c r="A9059" s="57">
        <v>42201708</v>
      </c>
      <c r="B9059" s="58" t="s">
        <v>10471</v>
      </c>
    </row>
    <row r="9060" spans="1:2" x14ac:dyDescent="0.25">
      <c r="A9060" s="57">
        <v>42201709</v>
      </c>
      <c r="B9060" s="58" t="s">
        <v>4822</v>
      </c>
    </row>
    <row r="9061" spans="1:2" x14ac:dyDescent="0.25">
      <c r="A9061" s="57">
        <v>42201710</v>
      </c>
      <c r="B9061" s="58" t="s">
        <v>8323</v>
      </c>
    </row>
    <row r="9062" spans="1:2" x14ac:dyDescent="0.25">
      <c r="A9062" s="57">
        <v>42201711</v>
      </c>
      <c r="B9062" s="58" t="s">
        <v>11632</v>
      </c>
    </row>
    <row r="9063" spans="1:2" x14ac:dyDescent="0.25">
      <c r="A9063" s="57">
        <v>42201712</v>
      </c>
      <c r="B9063" s="58" t="s">
        <v>1970</v>
      </c>
    </row>
    <row r="9064" spans="1:2" x14ac:dyDescent="0.25">
      <c r="A9064" s="57">
        <v>42201713</v>
      </c>
      <c r="B9064" s="58" t="s">
        <v>13302</v>
      </c>
    </row>
    <row r="9065" spans="1:2" x14ac:dyDescent="0.25">
      <c r="A9065" s="57">
        <v>42201714</v>
      </c>
      <c r="B9065" s="58" t="s">
        <v>6143</v>
      </c>
    </row>
    <row r="9066" spans="1:2" x14ac:dyDescent="0.25">
      <c r="A9066" s="57">
        <v>42201715</v>
      </c>
      <c r="B9066" s="58" t="s">
        <v>18661</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8863</v>
      </c>
    </row>
    <row r="9071" spans="1:2" x14ac:dyDescent="0.25">
      <c r="A9071" s="57">
        <v>42201801</v>
      </c>
      <c r="B9071" s="58" t="s">
        <v>4157</v>
      </c>
    </row>
    <row r="9072" spans="1:2" x14ac:dyDescent="0.25">
      <c r="A9072" s="57">
        <v>42201802</v>
      </c>
      <c r="B9072" s="58" t="s">
        <v>3664</v>
      </c>
    </row>
    <row r="9073" spans="1:2" x14ac:dyDescent="0.25">
      <c r="A9073" s="57">
        <v>42201803</v>
      </c>
      <c r="B9073" s="58" t="s">
        <v>15752</v>
      </c>
    </row>
    <row r="9074" spans="1:2" x14ac:dyDescent="0.25">
      <c r="A9074" s="57">
        <v>42201804</v>
      </c>
      <c r="B9074" s="58" t="s">
        <v>15683</v>
      </c>
    </row>
    <row r="9075" spans="1:2" x14ac:dyDescent="0.25">
      <c r="A9075" s="57">
        <v>42201805</v>
      </c>
      <c r="B9075" s="58" t="s">
        <v>12420</v>
      </c>
    </row>
    <row r="9076" spans="1:2" x14ac:dyDescent="0.25">
      <c r="A9076" s="57">
        <v>42201806</v>
      </c>
      <c r="B9076" s="58" t="s">
        <v>9382</v>
      </c>
    </row>
    <row r="9077" spans="1:2" x14ac:dyDescent="0.25">
      <c r="A9077" s="57">
        <v>42201807</v>
      </c>
      <c r="B9077" s="58" t="s">
        <v>9138</v>
      </c>
    </row>
    <row r="9078" spans="1:2" x14ac:dyDescent="0.25">
      <c r="A9078" s="57">
        <v>42201808</v>
      </c>
      <c r="B9078" s="58" t="s">
        <v>2730</v>
      </c>
    </row>
    <row r="9079" spans="1:2" x14ac:dyDescent="0.25">
      <c r="A9079" s="57">
        <v>42201809</v>
      </c>
      <c r="B9079" s="58" t="s">
        <v>12727</v>
      </c>
    </row>
    <row r="9080" spans="1:2" x14ac:dyDescent="0.25">
      <c r="A9080" s="57">
        <v>42201810</v>
      </c>
      <c r="B9080" s="58" t="s">
        <v>10000</v>
      </c>
    </row>
    <row r="9081" spans="1:2" x14ac:dyDescent="0.25">
      <c r="A9081" s="57">
        <v>42201811</v>
      </c>
      <c r="B9081" s="58" t="s">
        <v>16583</v>
      </c>
    </row>
    <row r="9082" spans="1:2" x14ac:dyDescent="0.25">
      <c r="A9082" s="57">
        <v>42201812</v>
      </c>
      <c r="B9082" s="58" t="s">
        <v>16547</v>
      </c>
    </row>
    <row r="9083" spans="1:2" x14ac:dyDescent="0.25">
      <c r="A9083" s="57">
        <v>42201813</v>
      </c>
      <c r="B9083" s="58" t="s">
        <v>16094</v>
      </c>
    </row>
    <row r="9084" spans="1:2" x14ac:dyDescent="0.25">
      <c r="A9084" s="57">
        <v>42201814</v>
      </c>
      <c r="B9084" s="58" t="s">
        <v>16201</v>
      </c>
    </row>
    <row r="9085" spans="1:2" x14ac:dyDescent="0.25">
      <c r="A9085" s="57">
        <v>42201815</v>
      </c>
      <c r="B9085" s="58" t="s">
        <v>9164</v>
      </c>
    </row>
    <row r="9086" spans="1:2" x14ac:dyDescent="0.25">
      <c r="A9086" s="57">
        <v>42201816</v>
      </c>
      <c r="B9086" s="58" t="s">
        <v>7263</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16811</v>
      </c>
    </row>
    <row r="9091" spans="1:2" x14ac:dyDescent="0.25">
      <c r="A9091" s="57">
        <v>42201821</v>
      </c>
      <c r="B9091" s="58" t="s">
        <v>17499</v>
      </c>
    </row>
    <row r="9092" spans="1:2" x14ac:dyDescent="0.25">
      <c r="A9092" s="57">
        <v>42201822</v>
      </c>
      <c r="B9092" s="58" t="s">
        <v>5548</v>
      </c>
    </row>
    <row r="9093" spans="1:2" x14ac:dyDescent="0.25">
      <c r="A9093" s="57">
        <v>42201823</v>
      </c>
      <c r="B9093" s="58" t="s">
        <v>17685</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8747</v>
      </c>
    </row>
    <row r="9098" spans="1:2" x14ac:dyDescent="0.25">
      <c r="A9098" s="57">
        <v>42201828</v>
      </c>
      <c r="B9098" s="58" t="s">
        <v>17760</v>
      </c>
    </row>
    <row r="9099" spans="1:2" x14ac:dyDescent="0.25">
      <c r="A9099" s="57">
        <v>42201829</v>
      </c>
      <c r="B9099" s="58" t="s">
        <v>10109</v>
      </c>
    </row>
    <row r="9100" spans="1:2" x14ac:dyDescent="0.25">
      <c r="A9100" s="57">
        <v>42201830</v>
      </c>
      <c r="B9100" s="58" t="s">
        <v>7565</v>
      </c>
    </row>
    <row r="9101" spans="1:2" x14ac:dyDescent="0.25">
      <c r="A9101" s="57">
        <v>42201831</v>
      </c>
      <c r="B9101" s="58" t="s">
        <v>11600</v>
      </c>
    </row>
    <row r="9102" spans="1:2" x14ac:dyDescent="0.25">
      <c r="A9102" s="57">
        <v>42201832</v>
      </c>
      <c r="B9102" s="58" t="s">
        <v>18476</v>
      </c>
    </row>
    <row r="9103" spans="1:2" x14ac:dyDescent="0.25">
      <c r="A9103" s="57">
        <v>42201833</v>
      </c>
      <c r="B9103" s="58" t="s">
        <v>9573</v>
      </c>
    </row>
    <row r="9104" spans="1:2" x14ac:dyDescent="0.25">
      <c r="A9104" s="57">
        <v>42201834</v>
      </c>
      <c r="B9104" s="58" t="s">
        <v>10041</v>
      </c>
    </row>
    <row r="9105" spans="1:2" x14ac:dyDescent="0.25">
      <c r="A9105" s="57">
        <v>42201835</v>
      </c>
      <c r="B9105" s="58" t="s">
        <v>9235</v>
      </c>
    </row>
    <row r="9106" spans="1:2" x14ac:dyDescent="0.25">
      <c r="A9106" s="57">
        <v>42201836</v>
      </c>
      <c r="B9106" s="58" t="s">
        <v>13366</v>
      </c>
    </row>
    <row r="9107" spans="1:2" x14ac:dyDescent="0.25">
      <c r="A9107" s="57">
        <v>42201837</v>
      </c>
      <c r="B9107" s="58" t="s">
        <v>13801</v>
      </c>
    </row>
    <row r="9108" spans="1:2" x14ac:dyDescent="0.25">
      <c r="A9108" s="57">
        <v>42201838</v>
      </c>
      <c r="B9108" s="58" t="s">
        <v>5675</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7151</v>
      </c>
    </row>
    <row r="9113" spans="1:2" x14ac:dyDescent="0.25">
      <c r="A9113" s="57">
        <v>42201902</v>
      </c>
      <c r="B9113" s="58" t="s">
        <v>4663</v>
      </c>
    </row>
    <row r="9114" spans="1:2" x14ac:dyDescent="0.25">
      <c r="A9114" s="57">
        <v>42201903</v>
      </c>
      <c r="B9114" s="58" t="s">
        <v>11032</v>
      </c>
    </row>
    <row r="9115" spans="1:2" x14ac:dyDescent="0.25">
      <c r="A9115" s="57">
        <v>42201904</v>
      </c>
      <c r="B9115" s="58" t="s">
        <v>12535</v>
      </c>
    </row>
    <row r="9116" spans="1:2" x14ac:dyDescent="0.25">
      <c r="A9116" s="57">
        <v>42201905</v>
      </c>
      <c r="B9116" s="58" t="s">
        <v>7528</v>
      </c>
    </row>
    <row r="9117" spans="1:2" x14ac:dyDescent="0.25">
      <c r="A9117" s="57">
        <v>42201906</v>
      </c>
      <c r="B9117" s="58" t="s">
        <v>12812</v>
      </c>
    </row>
    <row r="9118" spans="1:2" x14ac:dyDescent="0.25">
      <c r="A9118" s="57">
        <v>42201907</v>
      </c>
      <c r="B9118" s="58" t="s">
        <v>3833</v>
      </c>
    </row>
    <row r="9119" spans="1:2" x14ac:dyDescent="0.25">
      <c r="A9119" s="57">
        <v>42201908</v>
      </c>
      <c r="B9119" s="58" t="s">
        <v>5580</v>
      </c>
    </row>
    <row r="9120" spans="1:2" x14ac:dyDescent="0.25">
      <c r="A9120" s="57">
        <v>42202001</v>
      </c>
      <c r="B9120" s="58" t="s">
        <v>7827</v>
      </c>
    </row>
    <row r="9121" spans="1:2" x14ac:dyDescent="0.25">
      <c r="A9121" s="57">
        <v>42202002</v>
      </c>
      <c r="B9121" s="58" t="s">
        <v>17440</v>
      </c>
    </row>
    <row r="9122" spans="1:2" x14ac:dyDescent="0.25">
      <c r="A9122" s="57">
        <v>42202003</v>
      </c>
      <c r="B9122" s="58" t="s">
        <v>4611</v>
      </c>
    </row>
    <row r="9123" spans="1:2" x14ac:dyDescent="0.25">
      <c r="A9123" s="57">
        <v>42202004</v>
      </c>
      <c r="B9123" s="58" t="s">
        <v>18750</v>
      </c>
    </row>
    <row r="9124" spans="1:2" x14ac:dyDescent="0.25">
      <c r="A9124" s="57">
        <v>42202005</v>
      </c>
      <c r="B9124" s="58" t="s">
        <v>16274</v>
      </c>
    </row>
    <row r="9125" spans="1:2" x14ac:dyDescent="0.25">
      <c r="A9125" s="57">
        <v>42202101</v>
      </c>
      <c r="B9125" s="58" t="s">
        <v>14055</v>
      </c>
    </row>
    <row r="9126" spans="1:2" x14ac:dyDescent="0.25">
      <c r="A9126" s="57">
        <v>42202102</v>
      </c>
      <c r="B9126" s="58" t="s">
        <v>10422</v>
      </c>
    </row>
    <row r="9127" spans="1:2" x14ac:dyDescent="0.25">
      <c r="A9127" s="57">
        <v>42202103</v>
      </c>
      <c r="B9127" s="58" t="s">
        <v>7964</v>
      </c>
    </row>
    <row r="9128" spans="1:2" x14ac:dyDescent="0.25">
      <c r="A9128" s="57">
        <v>42202104</v>
      </c>
      <c r="B9128" s="58" t="s">
        <v>10176</v>
      </c>
    </row>
    <row r="9129" spans="1:2" x14ac:dyDescent="0.25">
      <c r="A9129" s="57">
        <v>42202105</v>
      </c>
      <c r="B9129" s="58" t="s">
        <v>7989</v>
      </c>
    </row>
    <row r="9130" spans="1:2" x14ac:dyDescent="0.25">
      <c r="A9130" s="57">
        <v>42202201</v>
      </c>
      <c r="B9130" s="58" t="s">
        <v>4261</v>
      </c>
    </row>
    <row r="9131" spans="1:2" x14ac:dyDescent="0.25">
      <c r="A9131" s="57">
        <v>42202202</v>
      </c>
      <c r="B9131" s="58" t="s">
        <v>15543</v>
      </c>
    </row>
    <row r="9132" spans="1:2" x14ac:dyDescent="0.25">
      <c r="A9132" s="57">
        <v>42202203</v>
      </c>
      <c r="B9132" s="58" t="s">
        <v>4136</v>
      </c>
    </row>
    <row r="9133" spans="1:2" x14ac:dyDescent="0.25">
      <c r="A9133" s="57">
        <v>42202301</v>
      </c>
      <c r="B9133" s="58" t="s">
        <v>16435</v>
      </c>
    </row>
    <row r="9134" spans="1:2" x14ac:dyDescent="0.25">
      <c r="A9134" s="57">
        <v>42202302</v>
      </c>
      <c r="B9134" s="58" t="s">
        <v>924</v>
      </c>
    </row>
    <row r="9135" spans="1:2" x14ac:dyDescent="0.25">
      <c r="A9135" s="57">
        <v>42202303</v>
      </c>
      <c r="B9135" s="58" t="s">
        <v>11857</v>
      </c>
    </row>
    <row r="9136" spans="1:2" x14ac:dyDescent="0.25">
      <c r="A9136" s="57">
        <v>42202401</v>
      </c>
      <c r="B9136" s="58" t="s">
        <v>16326</v>
      </c>
    </row>
    <row r="9137" spans="1:2" x14ac:dyDescent="0.25">
      <c r="A9137" s="57">
        <v>42202501</v>
      </c>
      <c r="B9137" s="58" t="s">
        <v>17550</v>
      </c>
    </row>
    <row r="9138" spans="1:2" x14ac:dyDescent="0.25">
      <c r="A9138" s="57">
        <v>42202601</v>
      </c>
      <c r="B9138" s="58" t="s">
        <v>17692</v>
      </c>
    </row>
    <row r="9139" spans="1:2" x14ac:dyDescent="0.25">
      <c r="A9139" s="57">
        <v>42202602</v>
      </c>
      <c r="B9139" s="58" t="s">
        <v>6362</v>
      </c>
    </row>
    <row r="9140" spans="1:2" x14ac:dyDescent="0.25">
      <c r="A9140" s="57">
        <v>42202701</v>
      </c>
      <c r="B9140" s="58" t="s">
        <v>7512</v>
      </c>
    </row>
    <row r="9141" spans="1:2" x14ac:dyDescent="0.25">
      <c r="A9141" s="57">
        <v>42202702</v>
      </c>
      <c r="B9141" s="58" t="s">
        <v>18552</v>
      </c>
    </row>
    <row r="9142" spans="1:2" x14ac:dyDescent="0.25">
      <c r="A9142" s="57">
        <v>42202703</v>
      </c>
      <c r="B9142" s="58" t="s">
        <v>9892</v>
      </c>
    </row>
    <row r="9143" spans="1:2" x14ac:dyDescent="0.25">
      <c r="A9143" s="57">
        <v>42202704</v>
      </c>
      <c r="B9143" s="58" t="s">
        <v>14349</v>
      </c>
    </row>
    <row r="9144" spans="1:2" x14ac:dyDescent="0.25">
      <c r="A9144" s="57">
        <v>42202801</v>
      </c>
      <c r="B9144" s="58" t="s">
        <v>3379</v>
      </c>
    </row>
    <row r="9145" spans="1:2" x14ac:dyDescent="0.25">
      <c r="A9145" s="57">
        <v>42202802</v>
      </c>
      <c r="B9145" s="58" t="s">
        <v>13644</v>
      </c>
    </row>
    <row r="9146" spans="1:2" x14ac:dyDescent="0.25">
      <c r="A9146" s="57">
        <v>42202901</v>
      </c>
      <c r="B9146" s="58" t="s">
        <v>468</v>
      </c>
    </row>
    <row r="9147" spans="1:2" x14ac:dyDescent="0.25">
      <c r="A9147" s="57">
        <v>42203001</v>
      </c>
      <c r="B9147" s="58" t="s">
        <v>15629</v>
      </c>
    </row>
    <row r="9148" spans="1:2" x14ac:dyDescent="0.25">
      <c r="A9148" s="57">
        <v>42203101</v>
      </c>
      <c r="B9148" s="58" t="s">
        <v>8982</v>
      </c>
    </row>
    <row r="9149" spans="1:2" x14ac:dyDescent="0.25">
      <c r="A9149" s="57">
        <v>42203201</v>
      </c>
      <c r="B9149" s="58" t="s">
        <v>9642</v>
      </c>
    </row>
    <row r="9150" spans="1:2" x14ac:dyDescent="0.25">
      <c r="A9150" s="57">
        <v>42203202</v>
      </c>
      <c r="B9150" s="58" t="s">
        <v>12205</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8217</v>
      </c>
    </row>
    <row r="9155" spans="1:2" x14ac:dyDescent="0.25">
      <c r="A9155" s="57">
        <v>42203402</v>
      </c>
      <c r="B9155" s="58" t="s">
        <v>8205</v>
      </c>
    </row>
    <row r="9156" spans="1:2" x14ac:dyDescent="0.25">
      <c r="A9156" s="57">
        <v>42203403</v>
      </c>
      <c r="B9156" s="58" t="s">
        <v>10695</v>
      </c>
    </row>
    <row r="9157" spans="1:2" x14ac:dyDescent="0.25">
      <c r="A9157" s="57">
        <v>42203404</v>
      </c>
      <c r="B9157" s="58" t="s">
        <v>6112</v>
      </c>
    </row>
    <row r="9158" spans="1:2" x14ac:dyDescent="0.25">
      <c r="A9158" s="57">
        <v>42203405</v>
      </c>
      <c r="B9158" s="58" t="s">
        <v>14753</v>
      </c>
    </row>
    <row r="9159" spans="1:2" x14ac:dyDescent="0.25">
      <c r="A9159" s="57">
        <v>42203406</v>
      </c>
      <c r="B9159" s="58" t="s">
        <v>13245</v>
      </c>
    </row>
    <row r="9160" spans="1:2" x14ac:dyDescent="0.25">
      <c r="A9160" s="57">
        <v>42203407</v>
      </c>
      <c r="B9160" s="58" t="s">
        <v>8469</v>
      </c>
    </row>
    <row r="9161" spans="1:2" x14ac:dyDescent="0.25">
      <c r="A9161" s="57">
        <v>42203408</v>
      </c>
      <c r="B9161" s="58" t="s">
        <v>1015</v>
      </c>
    </row>
    <row r="9162" spans="1:2" x14ac:dyDescent="0.25">
      <c r="A9162" s="57">
        <v>42203409</v>
      </c>
      <c r="B9162" s="58" t="s">
        <v>12384</v>
      </c>
    </row>
    <row r="9163" spans="1:2" x14ac:dyDescent="0.25">
      <c r="A9163" s="57">
        <v>42203410</v>
      </c>
      <c r="B9163" s="58" t="s">
        <v>3479</v>
      </c>
    </row>
    <row r="9164" spans="1:2" x14ac:dyDescent="0.25">
      <c r="A9164" s="57">
        <v>42203411</v>
      </c>
      <c r="B9164" s="58" t="s">
        <v>17775</v>
      </c>
    </row>
    <row r="9165" spans="1:2" x14ac:dyDescent="0.25">
      <c r="A9165" s="57">
        <v>42203412</v>
      </c>
      <c r="B9165" s="58" t="s">
        <v>8702</v>
      </c>
    </row>
    <row r="9166" spans="1:2" x14ac:dyDescent="0.25">
      <c r="A9166" s="57">
        <v>42203501</v>
      </c>
      <c r="B9166" s="58" t="s">
        <v>12124</v>
      </c>
    </row>
    <row r="9167" spans="1:2" x14ac:dyDescent="0.25">
      <c r="A9167" s="57">
        <v>42203502</v>
      </c>
      <c r="B9167" s="58" t="s">
        <v>9111</v>
      </c>
    </row>
    <row r="9168" spans="1:2" x14ac:dyDescent="0.25">
      <c r="A9168" s="57">
        <v>42203503</v>
      </c>
      <c r="B9168" s="58" t="s">
        <v>13597</v>
      </c>
    </row>
    <row r="9169" spans="1:2" x14ac:dyDescent="0.25">
      <c r="A9169" s="57">
        <v>42203504</v>
      </c>
      <c r="B9169" s="58" t="s">
        <v>6384</v>
      </c>
    </row>
    <row r="9170" spans="1:2" x14ac:dyDescent="0.25">
      <c r="A9170" s="57">
        <v>42203601</v>
      </c>
      <c r="B9170" s="58" t="s">
        <v>15580</v>
      </c>
    </row>
    <row r="9171" spans="1:2" x14ac:dyDescent="0.25">
      <c r="A9171" s="57">
        <v>42203602</v>
      </c>
      <c r="B9171" s="58" t="s">
        <v>6570</v>
      </c>
    </row>
    <row r="9172" spans="1:2" x14ac:dyDescent="0.25">
      <c r="A9172" s="57">
        <v>42203603</v>
      </c>
      <c r="B9172" s="58" t="s">
        <v>1989</v>
      </c>
    </row>
    <row r="9173" spans="1:2" x14ac:dyDescent="0.25">
      <c r="A9173" s="57">
        <v>42203604</v>
      </c>
      <c r="B9173" s="58" t="s">
        <v>3743</v>
      </c>
    </row>
    <row r="9174" spans="1:2" x14ac:dyDescent="0.25">
      <c r="A9174" s="57">
        <v>42203605</v>
      </c>
      <c r="B9174" s="58" t="s">
        <v>12902</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13141</v>
      </c>
    </row>
    <row r="9181" spans="1:2" x14ac:dyDescent="0.25">
      <c r="A9181" s="57">
        <v>42203707</v>
      </c>
      <c r="B9181" s="58" t="s">
        <v>2878</v>
      </c>
    </row>
    <row r="9182" spans="1:2" x14ac:dyDescent="0.25">
      <c r="A9182" s="57">
        <v>42203708</v>
      </c>
      <c r="B9182" s="58" t="s">
        <v>10171</v>
      </c>
    </row>
    <row r="9183" spans="1:2" x14ac:dyDescent="0.25">
      <c r="A9183" s="57">
        <v>42203709</v>
      </c>
      <c r="B9183" s="58" t="s">
        <v>6929</v>
      </c>
    </row>
    <row r="9184" spans="1:2" x14ac:dyDescent="0.25">
      <c r="A9184" s="57">
        <v>42203710</v>
      </c>
      <c r="B9184" s="58" t="s">
        <v>9348</v>
      </c>
    </row>
    <row r="9185" spans="1:2" x14ac:dyDescent="0.25">
      <c r="A9185" s="57">
        <v>42203801</v>
      </c>
      <c r="B9185" s="58" t="s">
        <v>3051</v>
      </c>
    </row>
    <row r="9186" spans="1:2" x14ac:dyDescent="0.25">
      <c r="A9186" s="57">
        <v>42203802</v>
      </c>
      <c r="B9186" s="58" t="s">
        <v>11759</v>
      </c>
    </row>
    <row r="9187" spans="1:2" x14ac:dyDescent="0.25">
      <c r="A9187" s="57">
        <v>42203803</v>
      </c>
      <c r="B9187" s="58" t="s">
        <v>13648</v>
      </c>
    </row>
    <row r="9188" spans="1:2" x14ac:dyDescent="0.25">
      <c r="A9188" s="57">
        <v>42203901</v>
      </c>
      <c r="B9188" s="58" t="s">
        <v>3998</v>
      </c>
    </row>
    <row r="9189" spans="1:2" x14ac:dyDescent="0.25">
      <c r="A9189" s="57">
        <v>42203902</v>
      </c>
      <c r="B9189" s="58" t="s">
        <v>8956</v>
      </c>
    </row>
    <row r="9190" spans="1:2" x14ac:dyDescent="0.25">
      <c r="A9190" s="57">
        <v>42204001</v>
      </c>
      <c r="B9190" s="58" t="s">
        <v>481</v>
      </c>
    </row>
    <row r="9191" spans="1:2" x14ac:dyDescent="0.25">
      <c r="A9191" s="57">
        <v>42204002</v>
      </c>
      <c r="B9191" s="58" t="s">
        <v>14602</v>
      </c>
    </row>
    <row r="9192" spans="1:2" x14ac:dyDescent="0.25">
      <c r="A9192" s="57">
        <v>42204003</v>
      </c>
      <c r="B9192" s="58" t="s">
        <v>14635</v>
      </c>
    </row>
    <row r="9193" spans="1:2" x14ac:dyDescent="0.25">
      <c r="A9193" s="57">
        <v>42204004</v>
      </c>
      <c r="B9193" s="58" t="s">
        <v>17461</v>
      </c>
    </row>
    <row r="9194" spans="1:2" x14ac:dyDescent="0.25">
      <c r="A9194" s="57">
        <v>42204005</v>
      </c>
      <c r="B9194" s="58" t="s">
        <v>2352</v>
      </c>
    </row>
    <row r="9195" spans="1:2" x14ac:dyDescent="0.25">
      <c r="A9195" s="57">
        <v>42204006</v>
      </c>
      <c r="B9195" s="58" t="s">
        <v>10708</v>
      </c>
    </row>
    <row r="9196" spans="1:2" x14ac:dyDescent="0.25">
      <c r="A9196" s="57">
        <v>42204007</v>
      </c>
      <c r="B9196" s="58" t="s">
        <v>17946</v>
      </c>
    </row>
    <row r="9197" spans="1:2" x14ac:dyDescent="0.25">
      <c r="A9197" s="57">
        <v>42204008</v>
      </c>
      <c r="B9197" s="58" t="s">
        <v>11363</v>
      </c>
    </row>
    <row r="9198" spans="1:2" x14ac:dyDescent="0.25">
      <c r="A9198" s="57">
        <v>42211501</v>
      </c>
      <c r="B9198" s="58" t="s">
        <v>17052</v>
      </c>
    </row>
    <row r="9199" spans="1:2" x14ac:dyDescent="0.25">
      <c r="A9199" s="57">
        <v>42211502</v>
      </c>
      <c r="B9199" s="58" t="s">
        <v>5786</v>
      </c>
    </row>
    <row r="9200" spans="1:2" x14ac:dyDescent="0.25">
      <c r="A9200" s="57">
        <v>42211503</v>
      </c>
      <c r="B9200" s="58" t="s">
        <v>11983</v>
      </c>
    </row>
    <row r="9201" spans="1:2" x14ac:dyDescent="0.25">
      <c r="A9201" s="57">
        <v>42211504</v>
      </c>
      <c r="B9201" s="58" t="s">
        <v>1362</v>
      </c>
    </row>
    <row r="9202" spans="1:2" x14ac:dyDescent="0.25">
      <c r="A9202" s="57">
        <v>42211505</v>
      </c>
      <c r="B9202" s="58" t="s">
        <v>9071</v>
      </c>
    </row>
    <row r="9203" spans="1:2" x14ac:dyDescent="0.25">
      <c r="A9203" s="57">
        <v>42211506</v>
      </c>
      <c r="B9203" s="58" t="s">
        <v>15612</v>
      </c>
    </row>
    <row r="9204" spans="1:2" x14ac:dyDescent="0.25">
      <c r="A9204" s="57">
        <v>42211507</v>
      </c>
      <c r="B9204" s="58" t="s">
        <v>11786</v>
      </c>
    </row>
    <row r="9205" spans="1:2" x14ac:dyDescent="0.25">
      <c r="A9205" s="57">
        <v>42211508</v>
      </c>
      <c r="B9205" s="58" t="s">
        <v>18020</v>
      </c>
    </row>
    <row r="9206" spans="1:2" x14ac:dyDescent="0.25">
      <c r="A9206" s="57">
        <v>42211509</v>
      </c>
      <c r="B9206" s="58" t="s">
        <v>4959</v>
      </c>
    </row>
    <row r="9207" spans="1:2" x14ac:dyDescent="0.25">
      <c r="A9207" s="57">
        <v>42211601</v>
      </c>
      <c r="B9207" s="58" t="s">
        <v>14076</v>
      </c>
    </row>
    <row r="9208" spans="1:2" x14ac:dyDescent="0.25">
      <c r="A9208" s="57">
        <v>42211602</v>
      </c>
      <c r="B9208" s="58" t="s">
        <v>3243</v>
      </c>
    </row>
    <row r="9209" spans="1:2" x14ac:dyDescent="0.25">
      <c r="A9209" s="57">
        <v>42211603</v>
      </c>
      <c r="B9209" s="58" t="s">
        <v>15108</v>
      </c>
    </row>
    <row r="9210" spans="1:2" x14ac:dyDescent="0.25">
      <c r="A9210" s="57">
        <v>42211604</v>
      </c>
      <c r="B9210" s="58" t="s">
        <v>17373</v>
      </c>
    </row>
    <row r="9211" spans="1:2" x14ac:dyDescent="0.25">
      <c r="A9211" s="57">
        <v>42211605</v>
      </c>
      <c r="B9211" s="58" t="s">
        <v>10485</v>
      </c>
    </row>
    <row r="9212" spans="1:2" x14ac:dyDescent="0.25">
      <c r="A9212" s="57">
        <v>42211606</v>
      </c>
      <c r="B9212" s="58" t="s">
        <v>14591</v>
      </c>
    </row>
    <row r="9213" spans="1:2" x14ac:dyDescent="0.25">
      <c r="A9213" s="57">
        <v>42211607</v>
      </c>
      <c r="B9213" s="58" t="s">
        <v>10677</v>
      </c>
    </row>
    <row r="9214" spans="1:2" x14ac:dyDescent="0.25">
      <c r="A9214" s="57">
        <v>42211608</v>
      </c>
      <c r="B9214" s="58" t="s">
        <v>13567</v>
      </c>
    </row>
    <row r="9215" spans="1:2" x14ac:dyDescent="0.25">
      <c r="A9215" s="57">
        <v>42211609</v>
      </c>
      <c r="B9215" s="58" t="s">
        <v>9426</v>
      </c>
    </row>
    <row r="9216" spans="1:2" x14ac:dyDescent="0.25">
      <c r="A9216" s="57">
        <v>42211610</v>
      </c>
      <c r="B9216" s="58" t="s">
        <v>14997</v>
      </c>
    </row>
    <row r="9217" spans="1:2" x14ac:dyDescent="0.25">
      <c r="A9217" s="57">
        <v>42211611</v>
      </c>
      <c r="B9217" s="58" t="s">
        <v>4290</v>
      </c>
    </row>
    <row r="9218" spans="1:2" x14ac:dyDescent="0.25">
      <c r="A9218" s="57">
        <v>42211612</v>
      </c>
      <c r="B9218" s="58" t="s">
        <v>12721</v>
      </c>
    </row>
    <row r="9219" spans="1:2" x14ac:dyDescent="0.25">
      <c r="A9219" s="57">
        <v>42211613</v>
      </c>
      <c r="B9219" s="58" t="s">
        <v>5552</v>
      </c>
    </row>
    <row r="9220" spans="1:2" x14ac:dyDescent="0.25">
      <c r="A9220" s="57">
        <v>42211614</v>
      </c>
      <c r="B9220" s="58" t="s">
        <v>13348</v>
      </c>
    </row>
    <row r="9221" spans="1:2" x14ac:dyDescent="0.25">
      <c r="A9221" s="57">
        <v>42211615</v>
      </c>
      <c r="B9221" s="58" t="s">
        <v>7361</v>
      </c>
    </row>
    <row r="9222" spans="1:2" x14ac:dyDescent="0.25">
      <c r="A9222" s="57">
        <v>42211616</v>
      </c>
      <c r="B9222" s="58" t="s">
        <v>890</v>
      </c>
    </row>
    <row r="9223" spans="1:2" x14ac:dyDescent="0.25">
      <c r="A9223" s="57">
        <v>42211617</v>
      </c>
      <c r="B9223" s="58" t="s">
        <v>14566</v>
      </c>
    </row>
    <row r="9224" spans="1:2" x14ac:dyDescent="0.25">
      <c r="A9224" s="57">
        <v>42211618</v>
      </c>
      <c r="B9224" s="58" t="s">
        <v>18488</v>
      </c>
    </row>
    <row r="9225" spans="1:2" x14ac:dyDescent="0.25">
      <c r="A9225" s="57">
        <v>42211701</v>
      </c>
      <c r="B9225" s="58" t="s">
        <v>7118</v>
      </c>
    </row>
    <row r="9226" spans="1:2" x14ac:dyDescent="0.25">
      <c r="A9226" s="57">
        <v>42211702</v>
      </c>
      <c r="B9226" s="58" t="s">
        <v>13610</v>
      </c>
    </row>
    <row r="9227" spans="1:2" x14ac:dyDescent="0.25">
      <c r="A9227" s="57">
        <v>42211703</v>
      </c>
      <c r="B9227" s="58" t="s">
        <v>17053</v>
      </c>
    </row>
    <row r="9228" spans="1:2" x14ac:dyDescent="0.25">
      <c r="A9228" s="57">
        <v>42211704</v>
      </c>
      <c r="B9228" s="58" t="s">
        <v>4581</v>
      </c>
    </row>
    <row r="9229" spans="1:2" x14ac:dyDescent="0.25">
      <c r="A9229" s="57">
        <v>42211705</v>
      </c>
      <c r="B9229" s="58" t="s">
        <v>4897</v>
      </c>
    </row>
    <row r="9230" spans="1:2" x14ac:dyDescent="0.25">
      <c r="A9230" s="57">
        <v>42211706</v>
      </c>
      <c r="B9230" s="58" t="s">
        <v>16200</v>
      </c>
    </row>
    <row r="9231" spans="1:2" x14ac:dyDescent="0.25">
      <c r="A9231" s="57">
        <v>42211707</v>
      </c>
      <c r="B9231" s="58" t="s">
        <v>14018</v>
      </c>
    </row>
    <row r="9232" spans="1:2" x14ac:dyDescent="0.25">
      <c r="A9232" s="57">
        <v>42211708</v>
      </c>
      <c r="B9232" s="58" t="s">
        <v>18177</v>
      </c>
    </row>
    <row r="9233" spans="1:2" x14ac:dyDescent="0.25">
      <c r="A9233" s="57">
        <v>42211709</v>
      </c>
      <c r="B9233" s="58" t="s">
        <v>13352</v>
      </c>
    </row>
    <row r="9234" spans="1:2" x14ac:dyDescent="0.25">
      <c r="A9234" s="57">
        <v>42211710</v>
      </c>
      <c r="B9234" s="58" t="s">
        <v>15100</v>
      </c>
    </row>
    <row r="9235" spans="1:2" x14ac:dyDescent="0.25">
      <c r="A9235" s="57">
        <v>42211711</v>
      </c>
      <c r="B9235" s="58" t="s">
        <v>5182</v>
      </c>
    </row>
    <row r="9236" spans="1:2" x14ac:dyDescent="0.25">
      <c r="A9236" s="57">
        <v>42211712</v>
      </c>
      <c r="B9236" s="58" t="s">
        <v>14849</v>
      </c>
    </row>
    <row r="9237" spans="1:2" x14ac:dyDescent="0.25">
      <c r="A9237" s="57">
        <v>42211801</v>
      </c>
      <c r="B9237" s="58" t="s">
        <v>2612</v>
      </c>
    </row>
    <row r="9238" spans="1:2" x14ac:dyDescent="0.25">
      <c r="A9238" s="57">
        <v>42211802</v>
      </c>
      <c r="B9238" s="58" t="s">
        <v>419</v>
      </c>
    </row>
    <row r="9239" spans="1:2" x14ac:dyDescent="0.25">
      <c r="A9239" s="57">
        <v>42211803</v>
      </c>
      <c r="B9239" s="58" t="s">
        <v>4927</v>
      </c>
    </row>
    <row r="9240" spans="1:2" x14ac:dyDescent="0.25">
      <c r="A9240" s="57">
        <v>42211804</v>
      </c>
      <c r="B9240" s="58" t="s">
        <v>12597</v>
      </c>
    </row>
    <row r="9241" spans="1:2" x14ac:dyDescent="0.25">
      <c r="A9241" s="57">
        <v>42211805</v>
      </c>
      <c r="B9241" s="58" t="s">
        <v>6507</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5241</v>
      </c>
    </row>
    <row r="9246" spans="1:2" x14ac:dyDescent="0.25">
      <c r="A9246" s="57">
        <v>42211810</v>
      </c>
      <c r="B9246" s="58" t="s">
        <v>18051</v>
      </c>
    </row>
    <row r="9247" spans="1:2" x14ac:dyDescent="0.25">
      <c r="A9247" s="57">
        <v>42211811</v>
      </c>
      <c r="B9247" s="58" t="s">
        <v>14790</v>
      </c>
    </row>
    <row r="9248" spans="1:2" x14ac:dyDescent="0.25">
      <c r="A9248" s="57">
        <v>42211812</v>
      </c>
      <c r="B9248" s="58" t="s">
        <v>7756</v>
      </c>
    </row>
    <row r="9249" spans="1:2" x14ac:dyDescent="0.25">
      <c r="A9249" s="57">
        <v>42211813</v>
      </c>
      <c r="B9249" s="58" t="s">
        <v>12078</v>
      </c>
    </row>
    <row r="9250" spans="1:2" x14ac:dyDescent="0.25">
      <c r="A9250" s="57">
        <v>42211901</v>
      </c>
      <c r="B9250" s="58" t="s">
        <v>16982</v>
      </c>
    </row>
    <row r="9251" spans="1:2" x14ac:dyDescent="0.25">
      <c r="A9251" s="57">
        <v>42211902</v>
      </c>
      <c r="B9251" s="58" t="s">
        <v>8511</v>
      </c>
    </row>
    <row r="9252" spans="1:2" x14ac:dyDescent="0.25">
      <c r="A9252" s="57">
        <v>42211903</v>
      </c>
      <c r="B9252" s="58" t="s">
        <v>5703</v>
      </c>
    </row>
    <row r="9253" spans="1:2" x14ac:dyDescent="0.25">
      <c r="A9253" s="57">
        <v>42211904</v>
      </c>
      <c r="B9253" s="58" t="s">
        <v>6163</v>
      </c>
    </row>
    <row r="9254" spans="1:2" x14ac:dyDescent="0.25">
      <c r="A9254" s="57">
        <v>42211905</v>
      </c>
      <c r="B9254" s="58" t="s">
        <v>5890</v>
      </c>
    </row>
    <row r="9255" spans="1:2" x14ac:dyDescent="0.25">
      <c r="A9255" s="57">
        <v>42211906</v>
      </c>
      <c r="B9255" s="58" t="s">
        <v>16808</v>
      </c>
    </row>
    <row r="9256" spans="1:2" x14ac:dyDescent="0.25">
      <c r="A9256" s="57">
        <v>42211907</v>
      </c>
      <c r="B9256" s="58" t="s">
        <v>9072</v>
      </c>
    </row>
    <row r="9257" spans="1:2" x14ac:dyDescent="0.25">
      <c r="A9257" s="57">
        <v>42211908</v>
      </c>
      <c r="B9257" s="58" t="s">
        <v>16136</v>
      </c>
    </row>
    <row r="9258" spans="1:2" x14ac:dyDescent="0.25">
      <c r="A9258" s="57">
        <v>42211909</v>
      </c>
      <c r="B9258" s="58" t="s">
        <v>14040</v>
      </c>
    </row>
    <row r="9259" spans="1:2" x14ac:dyDescent="0.25">
      <c r="A9259" s="57">
        <v>42211910</v>
      </c>
      <c r="B9259" s="58" t="s">
        <v>18022</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16337</v>
      </c>
    </row>
    <row r="9264" spans="1:2" x14ac:dyDescent="0.25">
      <c r="A9264" s="57">
        <v>42211915</v>
      </c>
      <c r="B9264" s="58" t="s">
        <v>5245</v>
      </c>
    </row>
    <row r="9265" spans="1:2" x14ac:dyDescent="0.25">
      <c r="A9265" s="57">
        <v>42211916</v>
      </c>
      <c r="B9265" s="58" t="s">
        <v>10682</v>
      </c>
    </row>
    <row r="9266" spans="1:2" x14ac:dyDescent="0.25">
      <c r="A9266" s="57">
        <v>42211917</v>
      </c>
      <c r="B9266" s="58" t="s">
        <v>3183</v>
      </c>
    </row>
    <row r="9267" spans="1:2" x14ac:dyDescent="0.25">
      <c r="A9267" s="57">
        <v>42211918</v>
      </c>
      <c r="B9267" s="58" t="s">
        <v>15178</v>
      </c>
    </row>
    <row r="9268" spans="1:2" x14ac:dyDescent="0.25">
      <c r="A9268" s="57">
        <v>42212001</v>
      </c>
      <c r="B9268" s="58" t="s">
        <v>5187</v>
      </c>
    </row>
    <row r="9269" spans="1:2" x14ac:dyDescent="0.25">
      <c r="A9269" s="57">
        <v>42212002</v>
      </c>
      <c r="B9269" s="58" t="s">
        <v>11476</v>
      </c>
    </row>
    <row r="9270" spans="1:2" x14ac:dyDescent="0.25">
      <c r="A9270" s="57">
        <v>42212003</v>
      </c>
      <c r="B9270" s="58" t="s">
        <v>7094</v>
      </c>
    </row>
    <row r="9271" spans="1:2" x14ac:dyDescent="0.25">
      <c r="A9271" s="57">
        <v>42212004</v>
      </c>
      <c r="B9271" s="58" t="s">
        <v>2983</v>
      </c>
    </row>
    <row r="9272" spans="1:2" x14ac:dyDescent="0.25">
      <c r="A9272" s="57">
        <v>42212005</v>
      </c>
      <c r="B9272" s="58" t="s">
        <v>15650</v>
      </c>
    </row>
    <row r="9273" spans="1:2" x14ac:dyDescent="0.25">
      <c r="A9273" s="57">
        <v>42212006</v>
      </c>
      <c r="B9273" s="58" t="s">
        <v>8345</v>
      </c>
    </row>
    <row r="9274" spans="1:2" x14ac:dyDescent="0.25">
      <c r="A9274" s="57">
        <v>42212007</v>
      </c>
      <c r="B9274" s="58" t="s">
        <v>12927</v>
      </c>
    </row>
    <row r="9275" spans="1:2" x14ac:dyDescent="0.25">
      <c r="A9275" s="57">
        <v>42212101</v>
      </c>
      <c r="B9275" s="58" t="s">
        <v>10483</v>
      </c>
    </row>
    <row r="9276" spans="1:2" x14ac:dyDescent="0.25">
      <c r="A9276" s="57">
        <v>42212102</v>
      </c>
      <c r="B9276" s="58" t="s">
        <v>1087</v>
      </c>
    </row>
    <row r="9277" spans="1:2" x14ac:dyDescent="0.25">
      <c r="A9277" s="57">
        <v>42212103</v>
      </c>
      <c r="B9277" s="58" t="s">
        <v>10889</v>
      </c>
    </row>
    <row r="9278" spans="1:2" x14ac:dyDescent="0.25">
      <c r="A9278" s="57">
        <v>42212104</v>
      </c>
      <c r="B9278" s="58" t="s">
        <v>16500</v>
      </c>
    </row>
    <row r="9279" spans="1:2" x14ac:dyDescent="0.25">
      <c r="A9279" s="57">
        <v>42212105</v>
      </c>
      <c r="B9279" s="58" t="s">
        <v>10745</v>
      </c>
    </row>
    <row r="9280" spans="1:2" x14ac:dyDescent="0.25">
      <c r="A9280" s="57">
        <v>42212106</v>
      </c>
      <c r="B9280" s="58" t="s">
        <v>18117</v>
      </c>
    </row>
    <row r="9281" spans="1:2" x14ac:dyDescent="0.25">
      <c r="A9281" s="57">
        <v>42212107</v>
      </c>
      <c r="B9281" s="58" t="s">
        <v>15378</v>
      </c>
    </row>
    <row r="9282" spans="1:2" x14ac:dyDescent="0.25">
      <c r="A9282" s="57">
        <v>42212108</v>
      </c>
      <c r="B9282" s="58" t="s">
        <v>13153</v>
      </c>
    </row>
    <row r="9283" spans="1:2" x14ac:dyDescent="0.25">
      <c r="A9283" s="57">
        <v>42212109</v>
      </c>
      <c r="B9283" s="58" t="s">
        <v>15302</v>
      </c>
    </row>
    <row r="9284" spans="1:2" x14ac:dyDescent="0.25">
      <c r="A9284" s="57">
        <v>42212110</v>
      </c>
      <c r="B9284" s="58" t="s">
        <v>10063</v>
      </c>
    </row>
    <row r="9285" spans="1:2" x14ac:dyDescent="0.25">
      <c r="A9285" s="57">
        <v>42212111</v>
      </c>
      <c r="B9285" s="58" t="s">
        <v>17213</v>
      </c>
    </row>
    <row r="9286" spans="1:2" x14ac:dyDescent="0.25">
      <c r="A9286" s="57">
        <v>42212112</v>
      </c>
      <c r="B9286" s="58" t="s">
        <v>12228</v>
      </c>
    </row>
    <row r="9287" spans="1:2" x14ac:dyDescent="0.25">
      <c r="A9287" s="57">
        <v>42212113</v>
      </c>
      <c r="B9287" s="58" t="s">
        <v>7587</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8211</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7998</v>
      </c>
    </row>
    <row r="9296" spans="1:2" x14ac:dyDescent="0.25">
      <c r="A9296" s="57">
        <v>42221501</v>
      </c>
      <c r="B9296" s="58" t="s">
        <v>16522</v>
      </c>
    </row>
    <row r="9297" spans="1:2" x14ac:dyDescent="0.25">
      <c r="A9297" s="57">
        <v>42221502</v>
      </c>
      <c r="B9297" s="58" t="s">
        <v>5846</v>
      </c>
    </row>
    <row r="9298" spans="1:2" x14ac:dyDescent="0.25">
      <c r="A9298" s="57">
        <v>42221503</v>
      </c>
      <c r="B9298" s="58" t="s">
        <v>15127</v>
      </c>
    </row>
    <row r="9299" spans="1:2" x14ac:dyDescent="0.25">
      <c r="A9299" s="57">
        <v>42221504</v>
      </c>
      <c r="B9299" s="58" t="s">
        <v>7359</v>
      </c>
    </row>
    <row r="9300" spans="1:2" x14ac:dyDescent="0.25">
      <c r="A9300" s="57">
        <v>42221505</v>
      </c>
      <c r="B9300" s="58" t="s">
        <v>1100</v>
      </c>
    </row>
    <row r="9301" spans="1:2" x14ac:dyDescent="0.25">
      <c r="A9301" s="57">
        <v>42221506</v>
      </c>
      <c r="B9301" s="58" t="s">
        <v>16120</v>
      </c>
    </row>
    <row r="9302" spans="1:2" x14ac:dyDescent="0.25">
      <c r="A9302" s="57">
        <v>42221507</v>
      </c>
      <c r="B9302" s="58" t="s">
        <v>5997</v>
      </c>
    </row>
    <row r="9303" spans="1:2" x14ac:dyDescent="0.25">
      <c r="A9303" s="57">
        <v>42221508</v>
      </c>
      <c r="B9303" s="58" t="s">
        <v>13107</v>
      </c>
    </row>
    <row r="9304" spans="1:2" x14ac:dyDescent="0.25">
      <c r="A9304" s="57">
        <v>42221509</v>
      </c>
      <c r="B9304" s="58" t="s">
        <v>8554</v>
      </c>
    </row>
    <row r="9305" spans="1:2" x14ac:dyDescent="0.25">
      <c r="A9305" s="57">
        <v>42221512</v>
      </c>
      <c r="B9305" s="58" t="s">
        <v>6355</v>
      </c>
    </row>
    <row r="9306" spans="1:2" x14ac:dyDescent="0.25">
      <c r="A9306" s="57">
        <v>42221513</v>
      </c>
      <c r="B9306" s="58" t="s">
        <v>16533</v>
      </c>
    </row>
    <row r="9307" spans="1:2" x14ac:dyDescent="0.25">
      <c r="A9307" s="57">
        <v>42221601</v>
      </c>
      <c r="B9307" s="58" t="s">
        <v>9152</v>
      </c>
    </row>
    <row r="9308" spans="1:2" x14ac:dyDescent="0.25">
      <c r="A9308" s="57">
        <v>42221602</v>
      </c>
      <c r="B9308" s="58" t="s">
        <v>7853</v>
      </c>
    </row>
    <row r="9309" spans="1:2" x14ac:dyDescent="0.25">
      <c r="A9309" s="57">
        <v>42221603</v>
      </c>
      <c r="B9309" s="58" t="s">
        <v>17092</v>
      </c>
    </row>
    <row r="9310" spans="1:2" x14ac:dyDescent="0.25">
      <c r="A9310" s="57">
        <v>42221604</v>
      </c>
      <c r="B9310" s="58" t="s">
        <v>4740</v>
      </c>
    </row>
    <row r="9311" spans="1:2" x14ac:dyDescent="0.25">
      <c r="A9311" s="57">
        <v>42221605</v>
      </c>
      <c r="B9311" s="58" t="s">
        <v>15322</v>
      </c>
    </row>
    <row r="9312" spans="1:2" x14ac:dyDescent="0.25">
      <c r="A9312" s="57">
        <v>42221606</v>
      </c>
      <c r="B9312" s="58" t="s">
        <v>14567</v>
      </c>
    </row>
    <row r="9313" spans="1:2" x14ac:dyDescent="0.25">
      <c r="A9313" s="57">
        <v>42221607</v>
      </c>
      <c r="B9313" s="58" t="s">
        <v>3113</v>
      </c>
    </row>
    <row r="9314" spans="1:2" x14ac:dyDescent="0.25">
      <c r="A9314" s="57">
        <v>42221608</v>
      </c>
      <c r="B9314" s="58" t="s">
        <v>8178</v>
      </c>
    </row>
    <row r="9315" spans="1:2" x14ac:dyDescent="0.25">
      <c r="A9315" s="57">
        <v>42221609</v>
      </c>
      <c r="B9315" s="58" t="s">
        <v>17940</v>
      </c>
    </row>
    <row r="9316" spans="1:2" x14ac:dyDescent="0.25">
      <c r="A9316" s="57">
        <v>42221610</v>
      </c>
      <c r="B9316" s="58" t="s">
        <v>9779</v>
      </c>
    </row>
    <row r="9317" spans="1:2" x14ac:dyDescent="0.25">
      <c r="A9317" s="57">
        <v>42221611</v>
      </c>
      <c r="B9317" s="58" t="s">
        <v>13021</v>
      </c>
    </row>
    <row r="9318" spans="1:2" x14ac:dyDescent="0.25">
      <c r="A9318" s="57">
        <v>42221612</v>
      </c>
      <c r="B9318" s="58" t="s">
        <v>70</v>
      </c>
    </row>
    <row r="9319" spans="1:2" x14ac:dyDescent="0.25">
      <c r="A9319" s="57">
        <v>42221613</v>
      </c>
      <c r="B9319" s="58" t="s">
        <v>2512</v>
      </c>
    </row>
    <row r="9320" spans="1:2" x14ac:dyDescent="0.25">
      <c r="A9320" s="57">
        <v>42221614</v>
      </c>
      <c r="B9320" s="58" t="s">
        <v>7225</v>
      </c>
    </row>
    <row r="9321" spans="1:2" x14ac:dyDescent="0.25">
      <c r="A9321" s="57">
        <v>42221615</v>
      </c>
      <c r="B9321" s="58" t="s">
        <v>10237</v>
      </c>
    </row>
    <row r="9322" spans="1:2" x14ac:dyDescent="0.25">
      <c r="A9322" s="57">
        <v>42221616</v>
      </c>
      <c r="B9322" s="58" t="s">
        <v>8328</v>
      </c>
    </row>
    <row r="9323" spans="1:2" x14ac:dyDescent="0.25">
      <c r="A9323" s="57">
        <v>42221617</v>
      </c>
      <c r="B9323" s="58" t="s">
        <v>9584</v>
      </c>
    </row>
    <row r="9324" spans="1:2" x14ac:dyDescent="0.25">
      <c r="A9324" s="57">
        <v>42221618</v>
      </c>
      <c r="B9324" s="58" t="s">
        <v>10098</v>
      </c>
    </row>
    <row r="9325" spans="1:2" x14ac:dyDescent="0.25">
      <c r="A9325" s="57">
        <v>42221701</v>
      </c>
      <c r="B9325" s="58" t="s">
        <v>5020</v>
      </c>
    </row>
    <row r="9326" spans="1:2" x14ac:dyDescent="0.25">
      <c r="A9326" s="57">
        <v>42221702</v>
      </c>
      <c r="B9326" s="58" t="s">
        <v>7855</v>
      </c>
    </row>
    <row r="9327" spans="1:2" x14ac:dyDescent="0.25">
      <c r="A9327" s="57">
        <v>42221703</v>
      </c>
      <c r="B9327" s="58" t="s">
        <v>4678</v>
      </c>
    </row>
    <row r="9328" spans="1:2" x14ac:dyDescent="0.25">
      <c r="A9328" s="57">
        <v>42221704</v>
      </c>
      <c r="B9328" s="58" t="s">
        <v>10811</v>
      </c>
    </row>
    <row r="9329" spans="1:2" x14ac:dyDescent="0.25">
      <c r="A9329" s="57">
        <v>42221705</v>
      </c>
      <c r="B9329" s="58" t="s">
        <v>9660</v>
      </c>
    </row>
    <row r="9330" spans="1:2" x14ac:dyDescent="0.25">
      <c r="A9330" s="57">
        <v>42221706</v>
      </c>
      <c r="B9330" s="58" t="s">
        <v>17311</v>
      </c>
    </row>
    <row r="9331" spans="1:2" x14ac:dyDescent="0.25">
      <c r="A9331" s="57">
        <v>42221707</v>
      </c>
      <c r="B9331" s="58" t="s">
        <v>13789</v>
      </c>
    </row>
    <row r="9332" spans="1:2" x14ac:dyDescent="0.25">
      <c r="A9332" s="57">
        <v>42221801</v>
      </c>
      <c r="B9332" s="58" t="s">
        <v>11347</v>
      </c>
    </row>
    <row r="9333" spans="1:2" x14ac:dyDescent="0.25">
      <c r="A9333" s="57">
        <v>42221802</v>
      </c>
      <c r="B9333" s="58" t="s">
        <v>2266</v>
      </c>
    </row>
    <row r="9334" spans="1:2" x14ac:dyDescent="0.25">
      <c r="A9334" s="57">
        <v>42221803</v>
      </c>
      <c r="B9334" s="58" t="s">
        <v>18551</v>
      </c>
    </row>
    <row r="9335" spans="1:2" x14ac:dyDescent="0.25">
      <c r="A9335" s="57">
        <v>42221901</v>
      </c>
      <c r="B9335" s="58" t="s">
        <v>16103</v>
      </c>
    </row>
    <row r="9336" spans="1:2" x14ac:dyDescent="0.25">
      <c r="A9336" s="57">
        <v>42221902</v>
      </c>
      <c r="B9336" s="58" t="s">
        <v>14295</v>
      </c>
    </row>
    <row r="9337" spans="1:2" x14ac:dyDescent="0.25">
      <c r="A9337" s="57">
        <v>42221903</v>
      </c>
      <c r="B9337" s="58" t="s">
        <v>11487</v>
      </c>
    </row>
    <row r="9338" spans="1:2" x14ac:dyDescent="0.25">
      <c r="A9338" s="57">
        <v>42222001</v>
      </c>
      <c r="B9338" s="58" t="s">
        <v>10907</v>
      </c>
    </row>
    <row r="9339" spans="1:2" x14ac:dyDescent="0.25">
      <c r="A9339" s="57">
        <v>42222002</v>
      </c>
      <c r="B9339" s="58" t="s">
        <v>17930</v>
      </c>
    </row>
    <row r="9340" spans="1:2" x14ac:dyDescent="0.25">
      <c r="A9340" s="57">
        <v>42222003</v>
      </c>
      <c r="B9340" s="58" t="s">
        <v>16003</v>
      </c>
    </row>
    <row r="9341" spans="1:2" x14ac:dyDescent="0.25">
      <c r="A9341" s="57">
        <v>42222004</v>
      </c>
      <c r="B9341" s="58" t="s">
        <v>14523</v>
      </c>
    </row>
    <row r="9342" spans="1:2" x14ac:dyDescent="0.25">
      <c r="A9342" s="57">
        <v>42222005</v>
      </c>
      <c r="B9342" s="58" t="s">
        <v>5948</v>
      </c>
    </row>
    <row r="9343" spans="1:2" x14ac:dyDescent="0.25">
      <c r="A9343" s="57">
        <v>42222006</v>
      </c>
      <c r="B9343" s="58" t="s">
        <v>995</v>
      </c>
    </row>
    <row r="9344" spans="1:2" x14ac:dyDescent="0.25">
      <c r="A9344" s="57">
        <v>42222007</v>
      </c>
      <c r="B9344" s="58" t="s">
        <v>14281</v>
      </c>
    </row>
    <row r="9345" spans="1:2" x14ac:dyDescent="0.25">
      <c r="A9345" s="57">
        <v>42222008</v>
      </c>
      <c r="B9345" s="58" t="s">
        <v>4945</v>
      </c>
    </row>
    <row r="9346" spans="1:2" x14ac:dyDescent="0.25">
      <c r="A9346" s="57">
        <v>42222101</v>
      </c>
      <c r="B9346" s="58" t="s">
        <v>7736</v>
      </c>
    </row>
    <row r="9347" spans="1:2" x14ac:dyDescent="0.25">
      <c r="A9347" s="57">
        <v>42222102</v>
      </c>
      <c r="B9347" s="58" t="s">
        <v>4798</v>
      </c>
    </row>
    <row r="9348" spans="1:2" x14ac:dyDescent="0.25">
      <c r="A9348" s="57">
        <v>42222103</v>
      </c>
      <c r="B9348" s="58" t="s">
        <v>15888</v>
      </c>
    </row>
    <row r="9349" spans="1:2" x14ac:dyDescent="0.25">
      <c r="A9349" s="57">
        <v>42222104</v>
      </c>
      <c r="B9349" s="58" t="s">
        <v>15320</v>
      </c>
    </row>
    <row r="9350" spans="1:2" x14ac:dyDescent="0.25">
      <c r="A9350" s="57">
        <v>42222201</v>
      </c>
      <c r="B9350" s="58" t="s">
        <v>15897</v>
      </c>
    </row>
    <row r="9351" spans="1:2" x14ac:dyDescent="0.25">
      <c r="A9351" s="57">
        <v>42222202</v>
      </c>
      <c r="B9351" s="58" t="s">
        <v>16029</v>
      </c>
    </row>
    <row r="9352" spans="1:2" x14ac:dyDescent="0.25">
      <c r="A9352" s="57">
        <v>42222301</v>
      </c>
      <c r="B9352" s="58" t="s">
        <v>15439</v>
      </c>
    </row>
    <row r="9353" spans="1:2" x14ac:dyDescent="0.25">
      <c r="A9353" s="57">
        <v>42222302</v>
      </c>
      <c r="B9353" s="58" t="s">
        <v>6407</v>
      </c>
    </row>
    <row r="9354" spans="1:2" x14ac:dyDescent="0.25">
      <c r="A9354" s="57">
        <v>42222303</v>
      </c>
      <c r="B9354" s="58" t="s">
        <v>6529</v>
      </c>
    </row>
    <row r="9355" spans="1:2" x14ac:dyDescent="0.25">
      <c r="A9355" s="57">
        <v>42222304</v>
      </c>
      <c r="B9355" s="58" t="s">
        <v>17665</v>
      </c>
    </row>
    <row r="9356" spans="1:2" x14ac:dyDescent="0.25">
      <c r="A9356" s="57">
        <v>42222305</v>
      </c>
      <c r="B9356" s="58" t="s">
        <v>11126</v>
      </c>
    </row>
    <row r="9357" spans="1:2" x14ac:dyDescent="0.25">
      <c r="A9357" s="57">
        <v>42222306</v>
      </c>
      <c r="B9357" s="58" t="s">
        <v>8501</v>
      </c>
    </row>
    <row r="9358" spans="1:2" x14ac:dyDescent="0.25">
      <c r="A9358" s="57">
        <v>42222307</v>
      </c>
      <c r="B9358" s="58" t="s">
        <v>10367</v>
      </c>
    </row>
    <row r="9359" spans="1:2" x14ac:dyDescent="0.25">
      <c r="A9359" s="57">
        <v>42222308</v>
      </c>
      <c r="B9359" s="58" t="s">
        <v>18142</v>
      </c>
    </row>
    <row r="9360" spans="1:2" x14ac:dyDescent="0.25">
      <c r="A9360" s="57">
        <v>42222309</v>
      </c>
      <c r="B9360" s="58" t="s">
        <v>8624</v>
      </c>
    </row>
    <row r="9361" spans="1:2" x14ac:dyDescent="0.25">
      <c r="A9361" s="57">
        <v>42231501</v>
      </c>
      <c r="B9361" s="58" t="s">
        <v>18027</v>
      </c>
    </row>
    <row r="9362" spans="1:2" x14ac:dyDescent="0.25">
      <c r="A9362" s="57">
        <v>42231502</v>
      </c>
      <c r="B9362" s="58" t="s">
        <v>8695</v>
      </c>
    </row>
    <row r="9363" spans="1:2" x14ac:dyDescent="0.25">
      <c r="A9363" s="57">
        <v>42231503</v>
      </c>
      <c r="B9363" s="58" t="s">
        <v>1717</v>
      </c>
    </row>
    <row r="9364" spans="1:2" x14ac:dyDescent="0.25">
      <c r="A9364" s="57">
        <v>42231504</v>
      </c>
      <c r="B9364" s="58" t="s">
        <v>13105</v>
      </c>
    </row>
    <row r="9365" spans="1:2" x14ac:dyDescent="0.25">
      <c r="A9365" s="57">
        <v>42231505</v>
      </c>
      <c r="B9365" s="58" t="s">
        <v>17271</v>
      </c>
    </row>
    <row r="9366" spans="1:2" x14ac:dyDescent="0.25">
      <c r="A9366" s="57">
        <v>42231506</v>
      </c>
      <c r="B9366" s="58" t="s">
        <v>10531</v>
      </c>
    </row>
    <row r="9367" spans="1:2" x14ac:dyDescent="0.25">
      <c r="A9367" s="57">
        <v>42231507</v>
      </c>
      <c r="B9367" s="58" t="s">
        <v>17393</v>
      </c>
    </row>
    <row r="9368" spans="1:2" x14ac:dyDescent="0.25">
      <c r="A9368" s="57">
        <v>42231508</v>
      </c>
      <c r="B9368" s="58" t="s">
        <v>9695</v>
      </c>
    </row>
    <row r="9369" spans="1:2" x14ac:dyDescent="0.25">
      <c r="A9369" s="57">
        <v>42231509</v>
      </c>
      <c r="B9369" s="58" t="s">
        <v>2919</v>
      </c>
    </row>
    <row r="9370" spans="1:2" x14ac:dyDescent="0.25">
      <c r="A9370" s="57">
        <v>42231510</v>
      </c>
      <c r="B9370" s="58" t="s">
        <v>7908</v>
      </c>
    </row>
    <row r="9371" spans="1:2" x14ac:dyDescent="0.25">
      <c r="A9371" s="57">
        <v>42231601</v>
      </c>
      <c r="B9371" s="58" t="s">
        <v>4845</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14345</v>
      </c>
    </row>
    <row r="9378" spans="1:2" x14ac:dyDescent="0.25">
      <c r="A9378" s="57">
        <v>42231609</v>
      </c>
      <c r="B9378" s="58" t="s">
        <v>6524</v>
      </c>
    </row>
    <row r="9379" spans="1:2" x14ac:dyDescent="0.25">
      <c r="A9379" s="57">
        <v>42231701</v>
      </c>
      <c r="B9379" s="58" t="s">
        <v>18226</v>
      </c>
    </row>
    <row r="9380" spans="1:2" x14ac:dyDescent="0.25">
      <c r="A9380" s="57">
        <v>42231702</v>
      </c>
      <c r="B9380" s="58" t="s">
        <v>1713</v>
      </c>
    </row>
    <row r="9381" spans="1:2" x14ac:dyDescent="0.25">
      <c r="A9381" s="57">
        <v>42231703</v>
      </c>
      <c r="B9381" s="58" t="s">
        <v>13521</v>
      </c>
    </row>
    <row r="9382" spans="1:2" x14ac:dyDescent="0.25">
      <c r="A9382" s="57">
        <v>42231704</v>
      </c>
      <c r="B9382" s="58" t="s">
        <v>18207</v>
      </c>
    </row>
    <row r="9383" spans="1:2" x14ac:dyDescent="0.25">
      <c r="A9383" s="57">
        <v>42231705</v>
      </c>
      <c r="B9383" s="58" t="s">
        <v>2900</v>
      </c>
    </row>
    <row r="9384" spans="1:2" x14ac:dyDescent="0.25">
      <c r="A9384" s="57">
        <v>42231801</v>
      </c>
      <c r="B9384" s="58" t="s">
        <v>7433</v>
      </c>
    </row>
    <row r="9385" spans="1:2" x14ac:dyDescent="0.25">
      <c r="A9385" s="57">
        <v>42231802</v>
      </c>
      <c r="B9385" s="58" t="s">
        <v>7859</v>
      </c>
    </row>
    <row r="9386" spans="1:2" x14ac:dyDescent="0.25">
      <c r="A9386" s="57">
        <v>42231803</v>
      </c>
      <c r="B9386" s="58" t="s">
        <v>10005</v>
      </c>
    </row>
    <row r="9387" spans="1:2" x14ac:dyDescent="0.25">
      <c r="A9387" s="57">
        <v>42231804</v>
      </c>
      <c r="B9387" s="58" t="s">
        <v>16750</v>
      </c>
    </row>
    <row r="9388" spans="1:2" x14ac:dyDescent="0.25">
      <c r="A9388" s="57">
        <v>42231805</v>
      </c>
      <c r="B9388" s="58" t="s">
        <v>14127</v>
      </c>
    </row>
    <row r="9389" spans="1:2" x14ac:dyDescent="0.25">
      <c r="A9389" s="57">
        <v>42231806</v>
      </c>
      <c r="B9389" s="58" t="s">
        <v>3248</v>
      </c>
    </row>
    <row r="9390" spans="1:2" x14ac:dyDescent="0.25">
      <c r="A9390" s="57">
        <v>42231807</v>
      </c>
      <c r="B9390" s="58" t="s">
        <v>8089</v>
      </c>
    </row>
    <row r="9391" spans="1:2" x14ac:dyDescent="0.25">
      <c r="A9391" s="57">
        <v>42231901</v>
      </c>
      <c r="B9391" s="58" t="s">
        <v>9368</v>
      </c>
    </row>
    <row r="9392" spans="1:2" x14ac:dyDescent="0.25">
      <c r="A9392" s="57">
        <v>42231902</v>
      </c>
      <c r="B9392" s="58" t="s">
        <v>6253</v>
      </c>
    </row>
    <row r="9393" spans="1:2" x14ac:dyDescent="0.25">
      <c r="A9393" s="57">
        <v>42231903</v>
      </c>
      <c r="B9393" s="58" t="s">
        <v>10780</v>
      </c>
    </row>
    <row r="9394" spans="1:2" x14ac:dyDescent="0.25">
      <c r="A9394" s="57">
        <v>42232001</v>
      </c>
      <c r="B9394" s="58" t="s">
        <v>3303</v>
      </c>
    </row>
    <row r="9395" spans="1:2" x14ac:dyDescent="0.25">
      <c r="A9395" s="57">
        <v>42232002</v>
      </c>
      <c r="B9395" s="58" t="s">
        <v>16485</v>
      </c>
    </row>
    <row r="9396" spans="1:2" x14ac:dyDescent="0.25">
      <c r="A9396" s="57">
        <v>42232003</v>
      </c>
      <c r="B9396" s="58" t="s">
        <v>1232</v>
      </c>
    </row>
    <row r="9397" spans="1:2" x14ac:dyDescent="0.25">
      <c r="A9397" s="57">
        <v>42241501</v>
      </c>
      <c r="B9397" s="58" t="s">
        <v>9571</v>
      </c>
    </row>
    <row r="9398" spans="1:2" x14ac:dyDescent="0.25">
      <c r="A9398" s="57">
        <v>42241502</v>
      </c>
      <c r="B9398" s="58" t="s">
        <v>17055</v>
      </c>
    </row>
    <row r="9399" spans="1:2" x14ac:dyDescent="0.25">
      <c r="A9399" s="57">
        <v>42241503</v>
      </c>
      <c r="B9399" s="58" t="s">
        <v>16773</v>
      </c>
    </row>
    <row r="9400" spans="1:2" x14ac:dyDescent="0.25">
      <c r="A9400" s="57">
        <v>42241504</v>
      </c>
      <c r="B9400" s="58" t="s">
        <v>118</v>
      </c>
    </row>
    <row r="9401" spans="1:2" x14ac:dyDescent="0.25">
      <c r="A9401" s="57">
        <v>42241505</v>
      </c>
      <c r="B9401" s="58" t="s">
        <v>5008</v>
      </c>
    </row>
    <row r="9402" spans="1:2" x14ac:dyDescent="0.25">
      <c r="A9402" s="57">
        <v>42241506</v>
      </c>
      <c r="B9402" s="58" t="s">
        <v>6162</v>
      </c>
    </row>
    <row r="9403" spans="1:2" x14ac:dyDescent="0.25">
      <c r="A9403" s="57">
        <v>42241507</v>
      </c>
      <c r="B9403" s="58" t="s">
        <v>17796</v>
      </c>
    </row>
    <row r="9404" spans="1:2" x14ac:dyDescent="0.25">
      <c r="A9404" s="57">
        <v>42241509</v>
      </c>
      <c r="B9404" s="58" t="s">
        <v>6729</v>
      </c>
    </row>
    <row r="9405" spans="1:2" x14ac:dyDescent="0.25">
      <c r="A9405" s="57">
        <v>42241510</v>
      </c>
      <c r="B9405" s="58" t="s">
        <v>7292</v>
      </c>
    </row>
    <row r="9406" spans="1:2" x14ac:dyDescent="0.25">
      <c r="A9406" s="57">
        <v>42241511</v>
      </c>
      <c r="B9406" s="58" t="s">
        <v>11478</v>
      </c>
    </row>
    <row r="9407" spans="1:2" x14ac:dyDescent="0.25">
      <c r="A9407" s="57">
        <v>42241512</v>
      </c>
      <c r="B9407" s="58" t="s">
        <v>15056</v>
      </c>
    </row>
    <row r="9408" spans="1:2" x14ac:dyDescent="0.25">
      <c r="A9408" s="57">
        <v>42241513</v>
      </c>
      <c r="B9408" s="58" t="s">
        <v>4217</v>
      </c>
    </row>
    <row r="9409" spans="1:2" x14ac:dyDescent="0.25">
      <c r="A9409" s="57">
        <v>42241514</v>
      </c>
      <c r="B9409" s="58" t="s">
        <v>16640</v>
      </c>
    </row>
    <row r="9410" spans="1:2" x14ac:dyDescent="0.25">
      <c r="A9410" s="57">
        <v>42241515</v>
      </c>
      <c r="B9410" s="58" t="s">
        <v>17241</v>
      </c>
    </row>
    <row r="9411" spans="1:2" x14ac:dyDescent="0.25">
      <c r="A9411" s="57">
        <v>42241601</v>
      </c>
      <c r="B9411" s="58" t="s">
        <v>8817</v>
      </c>
    </row>
    <row r="9412" spans="1:2" x14ac:dyDescent="0.25">
      <c r="A9412" s="57">
        <v>42241602</v>
      </c>
      <c r="B9412" s="58" t="s">
        <v>6667</v>
      </c>
    </row>
    <row r="9413" spans="1:2" x14ac:dyDescent="0.25">
      <c r="A9413" s="57">
        <v>42241603</v>
      </c>
      <c r="B9413" s="58" t="s">
        <v>18083</v>
      </c>
    </row>
    <row r="9414" spans="1:2" x14ac:dyDescent="0.25">
      <c r="A9414" s="57">
        <v>42241604</v>
      </c>
      <c r="B9414" s="58" t="s">
        <v>18663</v>
      </c>
    </row>
    <row r="9415" spans="1:2" x14ac:dyDescent="0.25">
      <c r="A9415" s="57">
        <v>42241606</v>
      </c>
      <c r="B9415" s="58" t="s">
        <v>15608</v>
      </c>
    </row>
    <row r="9416" spans="1:2" x14ac:dyDescent="0.25">
      <c r="A9416" s="57">
        <v>42241607</v>
      </c>
      <c r="B9416" s="58" t="s">
        <v>3023</v>
      </c>
    </row>
    <row r="9417" spans="1:2" x14ac:dyDescent="0.25">
      <c r="A9417" s="57">
        <v>42241701</v>
      </c>
      <c r="B9417" s="58" t="s">
        <v>7099</v>
      </c>
    </row>
    <row r="9418" spans="1:2" x14ac:dyDescent="0.25">
      <c r="A9418" s="57">
        <v>42241702</v>
      </c>
      <c r="B9418" s="58" t="s">
        <v>1996</v>
      </c>
    </row>
    <row r="9419" spans="1:2" x14ac:dyDescent="0.25">
      <c r="A9419" s="57">
        <v>42241703</v>
      </c>
      <c r="B9419" s="58" t="s">
        <v>11122</v>
      </c>
    </row>
    <row r="9420" spans="1:2" x14ac:dyDescent="0.25">
      <c r="A9420" s="57">
        <v>42241704</v>
      </c>
      <c r="B9420" s="58" t="s">
        <v>2365</v>
      </c>
    </row>
    <row r="9421" spans="1:2" x14ac:dyDescent="0.25">
      <c r="A9421" s="57">
        <v>42241705</v>
      </c>
      <c r="B9421" s="58" t="s">
        <v>16359</v>
      </c>
    </row>
    <row r="9422" spans="1:2" x14ac:dyDescent="0.25">
      <c r="A9422" s="57">
        <v>42241706</v>
      </c>
      <c r="B9422" s="58" t="s">
        <v>16236</v>
      </c>
    </row>
    <row r="9423" spans="1:2" x14ac:dyDescent="0.25">
      <c r="A9423" s="57">
        <v>42241707</v>
      </c>
      <c r="B9423" s="58" t="s">
        <v>14520</v>
      </c>
    </row>
    <row r="9424" spans="1:2" x14ac:dyDescent="0.25">
      <c r="A9424" s="57">
        <v>42241708</v>
      </c>
      <c r="B9424" s="58" t="s">
        <v>15372</v>
      </c>
    </row>
    <row r="9425" spans="1:2" x14ac:dyDescent="0.25">
      <c r="A9425" s="57">
        <v>42241801</v>
      </c>
      <c r="B9425" s="58" t="s">
        <v>5753</v>
      </c>
    </row>
    <row r="9426" spans="1:2" x14ac:dyDescent="0.25">
      <c r="A9426" s="57">
        <v>42241802</v>
      </c>
      <c r="B9426" s="58" t="s">
        <v>16503</v>
      </c>
    </row>
    <row r="9427" spans="1:2" x14ac:dyDescent="0.25">
      <c r="A9427" s="57">
        <v>42241803</v>
      </c>
      <c r="B9427" s="58" t="s">
        <v>3148</v>
      </c>
    </row>
    <row r="9428" spans="1:2" x14ac:dyDescent="0.25">
      <c r="A9428" s="57">
        <v>42241804</v>
      </c>
      <c r="B9428" s="58" t="s">
        <v>8546</v>
      </c>
    </row>
    <row r="9429" spans="1:2" x14ac:dyDescent="0.25">
      <c r="A9429" s="57">
        <v>42241805</v>
      </c>
      <c r="B9429" s="58" t="s">
        <v>9696</v>
      </c>
    </row>
    <row r="9430" spans="1:2" x14ac:dyDescent="0.25">
      <c r="A9430" s="57">
        <v>42241806</v>
      </c>
      <c r="B9430" s="58" t="s">
        <v>18780</v>
      </c>
    </row>
    <row r="9431" spans="1:2" x14ac:dyDescent="0.25">
      <c r="A9431" s="57">
        <v>42241807</v>
      </c>
      <c r="B9431" s="58" t="s">
        <v>11872</v>
      </c>
    </row>
    <row r="9432" spans="1:2" x14ac:dyDescent="0.25">
      <c r="A9432" s="57">
        <v>42241808</v>
      </c>
      <c r="B9432" s="58" t="s">
        <v>8384</v>
      </c>
    </row>
    <row r="9433" spans="1:2" x14ac:dyDescent="0.25">
      <c r="A9433" s="57">
        <v>42241809</v>
      </c>
      <c r="B9433" s="58" t="s">
        <v>8216</v>
      </c>
    </row>
    <row r="9434" spans="1:2" x14ac:dyDescent="0.25">
      <c r="A9434" s="57">
        <v>42241810</v>
      </c>
      <c r="B9434" s="58" t="s">
        <v>10637</v>
      </c>
    </row>
    <row r="9435" spans="1:2" x14ac:dyDescent="0.25">
      <c r="A9435" s="57">
        <v>42241811</v>
      </c>
      <c r="B9435" s="58" t="s">
        <v>12481</v>
      </c>
    </row>
    <row r="9436" spans="1:2" x14ac:dyDescent="0.25">
      <c r="A9436" s="57">
        <v>42241901</v>
      </c>
      <c r="B9436" s="58" t="s">
        <v>17690</v>
      </c>
    </row>
    <row r="9437" spans="1:2" x14ac:dyDescent="0.25">
      <c r="A9437" s="57">
        <v>42241902</v>
      </c>
      <c r="B9437" s="58" t="s">
        <v>3675</v>
      </c>
    </row>
    <row r="9438" spans="1:2" x14ac:dyDescent="0.25">
      <c r="A9438" s="57">
        <v>42242001</v>
      </c>
      <c r="B9438" s="58" t="s">
        <v>12883</v>
      </c>
    </row>
    <row r="9439" spans="1:2" x14ac:dyDescent="0.25">
      <c r="A9439" s="57">
        <v>42242002</v>
      </c>
      <c r="B9439" s="58" t="s">
        <v>7950</v>
      </c>
    </row>
    <row r="9440" spans="1:2" x14ac:dyDescent="0.25">
      <c r="A9440" s="57">
        <v>42242003</v>
      </c>
      <c r="B9440" s="58" t="s">
        <v>14958</v>
      </c>
    </row>
    <row r="9441" spans="1:2" x14ac:dyDescent="0.25">
      <c r="A9441" s="57">
        <v>42242004</v>
      </c>
      <c r="B9441" s="58" t="s">
        <v>16233</v>
      </c>
    </row>
    <row r="9442" spans="1:2" x14ac:dyDescent="0.25">
      <c r="A9442" s="57">
        <v>42242101</v>
      </c>
      <c r="B9442" s="58" t="s">
        <v>16781</v>
      </c>
    </row>
    <row r="9443" spans="1:2" x14ac:dyDescent="0.25">
      <c r="A9443" s="57">
        <v>42242102</v>
      </c>
      <c r="B9443" s="58" t="s">
        <v>904</v>
      </c>
    </row>
    <row r="9444" spans="1:2" x14ac:dyDescent="0.25">
      <c r="A9444" s="57">
        <v>42242103</v>
      </c>
      <c r="B9444" s="58" t="s">
        <v>13135</v>
      </c>
    </row>
    <row r="9445" spans="1:2" x14ac:dyDescent="0.25">
      <c r="A9445" s="57">
        <v>42242104</v>
      </c>
      <c r="B9445" s="58" t="s">
        <v>18788</v>
      </c>
    </row>
    <row r="9446" spans="1:2" x14ac:dyDescent="0.25">
      <c r="A9446" s="57">
        <v>42242105</v>
      </c>
      <c r="B9446" s="58" t="s">
        <v>9047</v>
      </c>
    </row>
    <row r="9447" spans="1:2" x14ac:dyDescent="0.25">
      <c r="A9447" s="57">
        <v>42242106</v>
      </c>
      <c r="B9447" s="58" t="s">
        <v>11472</v>
      </c>
    </row>
    <row r="9448" spans="1:2" x14ac:dyDescent="0.25">
      <c r="A9448" s="57">
        <v>42242107</v>
      </c>
      <c r="B9448" s="58" t="s">
        <v>5208</v>
      </c>
    </row>
    <row r="9449" spans="1:2" x14ac:dyDescent="0.25">
      <c r="A9449" s="57">
        <v>42242108</v>
      </c>
      <c r="B9449" s="58" t="s">
        <v>17145</v>
      </c>
    </row>
    <row r="9450" spans="1:2" x14ac:dyDescent="0.25">
      <c r="A9450" s="57">
        <v>42242109</v>
      </c>
      <c r="B9450" s="58" t="s">
        <v>7924</v>
      </c>
    </row>
    <row r="9451" spans="1:2" x14ac:dyDescent="0.25">
      <c r="A9451" s="57">
        <v>42242301</v>
      </c>
      <c r="B9451" s="58" t="s">
        <v>7047</v>
      </c>
    </row>
    <row r="9452" spans="1:2" x14ac:dyDescent="0.25">
      <c r="A9452" s="57">
        <v>42242302</v>
      </c>
      <c r="B9452" s="58" t="s">
        <v>5124</v>
      </c>
    </row>
    <row r="9453" spans="1:2" x14ac:dyDescent="0.25">
      <c r="A9453" s="57">
        <v>42251501</v>
      </c>
      <c r="B9453" s="58" t="s">
        <v>17113</v>
      </c>
    </row>
    <row r="9454" spans="1:2" x14ac:dyDescent="0.25">
      <c r="A9454" s="57">
        <v>42251502</v>
      </c>
      <c r="B9454" s="58" t="s">
        <v>6987</v>
      </c>
    </row>
    <row r="9455" spans="1:2" x14ac:dyDescent="0.25">
      <c r="A9455" s="57">
        <v>42251503</v>
      </c>
      <c r="B9455" s="58" t="s">
        <v>16722</v>
      </c>
    </row>
    <row r="9456" spans="1:2" x14ac:dyDescent="0.25">
      <c r="A9456" s="57">
        <v>42251504</v>
      </c>
      <c r="B9456" s="58" t="s">
        <v>8576</v>
      </c>
    </row>
    <row r="9457" spans="1:2" x14ac:dyDescent="0.25">
      <c r="A9457" s="57">
        <v>42251505</v>
      </c>
      <c r="B9457" s="58" t="s">
        <v>5835</v>
      </c>
    </row>
    <row r="9458" spans="1:2" x14ac:dyDescent="0.25">
      <c r="A9458" s="57">
        <v>42251506</v>
      </c>
      <c r="B9458" s="58" t="s">
        <v>10618</v>
      </c>
    </row>
    <row r="9459" spans="1:2" x14ac:dyDescent="0.25">
      <c r="A9459" s="57">
        <v>42251601</v>
      </c>
      <c r="B9459" s="58" t="s">
        <v>8206</v>
      </c>
    </row>
    <row r="9460" spans="1:2" x14ac:dyDescent="0.25">
      <c r="A9460" s="57">
        <v>42251602</v>
      </c>
      <c r="B9460" s="58" t="s">
        <v>13325</v>
      </c>
    </row>
    <row r="9461" spans="1:2" x14ac:dyDescent="0.25">
      <c r="A9461" s="57">
        <v>42251603</v>
      </c>
      <c r="B9461" s="58" t="s">
        <v>17233</v>
      </c>
    </row>
    <row r="9462" spans="1:2" x14ac:dyDescent="0.25">
      <c r="A9462" s="57">
        <v>42251604</v>
      </c>
      <c r="B9462" s="58" t="s">
        <v>14408</v>
      </c>
    </row>
    <row r="9463" spans="1:2" x14ac:dyDescent="0.25">
      <c r="A9463" s="57">
        <v>42251605</v>
      </c>
      <c r="B9463" s="58" t="s">
        <v>431</v>
      </c>
    </row>
    <row r="9464" spans="1:2" x14ac:dyDescent="0.25">
      <c r="A9464" s="57">
        <v>42251606</v>
      </c>
      <c r="B9464" s="58" t="s">
        <v>17527</v>
      </c>
    </row>
    <row r="9465" spans="1:2" x14ac:dyDescent="0.25">
      <c r="A9465" s="57">
        <v>42251607</v>
      </c>
      <c r="B9465" s="58" t="s">
        <v>8314</v>
      </c>
    </row>
    <row r="9466" spans="1:2" x14ac:dyDescent="0.25">
      <c r="A9466" s="57">
        <v>42251608</v>
      </c>
      <c r="B9466" s="58" t="s">
        <v>12353</v>
      </c>
    </row>
    <row r="9467" spans="1:2" x14ac:dyDescent="0.25">
      <c r="A9467" s="57">
        <v>42251609</v>
      </c>
      <c r="B9467" s="58" t="s">
        <v>17762</v>
      </c>
    </row>
    <row r="9468" spans="1:2" x14ac:dyDescent="0.25">
      <c r="A9468" s="57">
        <v>42251610</v>
      </c>
      <c r="B9468" s="58" t="s">
        <v>13769</v>
      </c>
    </row>
    <row r="9469" spans="1:2" x14ac:dyDescent="0.25">
      <c r="A9469" s="57">
        <v>42251611</v>
      </c>
      <c r="B9469" s="58" t="s">
        <v>12337</v>
      </c>
    </row>
    <row r="9470" spans="1:2" x14ac:dyDescent="0.25">
      <c r="A9470" s="57">
        <v>42251612</v>
      </c>
      <c r="B9470" s="58" t="s">
        <v>5884</v>
      </c>
    </row>
    <row r="9471" spans="1:2" x14ac:dyDescent="0.25">
      <c r="A9471" s="57">
        <v>42251613</v>
      </c>
      <c r="B9471" s="58" t="s">
        <v>7743</v>
      </c>
    </row>
    <row r="9472" spans="1:2" x14ac:dyDescent="0.25">
      <c r="A9472" s="57">
        <v>42251614</v>
      </c>
      <c r="B9472" s="58" t="s">
        <v>6768</v>
      </c>
    </row>
    <row r="9473" spans="1:2" x14ac:dyDescent="0.25">
      <c r="A9473" s="57">
        <v>42251615</v>
      </c>
      <c r="B9473" s="58" t="s">
        <v>10187</v>
      </c>
    </row>
    <row r="9474" spans="1:2" x14ac:dyDescent="0.25">
      <c r="A9474" s="57">
        <v>42251616</v>
      </c>
      <c r="B9474" s="58" t="s">
        <v>6514</v>
      </c>
    </row>
    <row r="9475" spans="1:2" x14ac:dyDescent="0.25">
      <c r="A9475" s="57">
        <v>42251617</v>
      </c>
      <c r="B9475" s="58" t="s">
        <v>10596</v>
      </c>
    </row>
    <row r="9476" spans="1:2" x14ac:dyDescent="0.25">
      <c r="A9476" s="57">
        <v>42251618</v>
      </c>
      <c r="B9476" s="58" t="s">
        <v>13164</v>
      </c>
    </row>
    <row r="9477" spans="1:2" x14ac:dyDescent="0.25">
      <c r="A9477" s="57">
        <v>42251619</v>
      </c>
      <c r="B9477" s="58" t="s">
        <v>2746</v>
      </c>
    </row>
    <row r="9478" spans="1:2" x14ac:dyDescent="0.25">
      <c r="A9478" s="57">
        <v>42251620</v>
      </c>
      <c r="B9478" s="58" t="s">
        <v>8717</v>
      </c>
    </row>
    <row r="9479" spans="1:2" x14ac:dyDescent="0.25">
      <c r="A9479" s="57">
        <v>42251621</v>
      </c>
      <c r="B9479" s="58" t="s">
        <v>15064</v>
      </c>
    </row>
    <row r="9480" spans="1:2" x14ac:dyDescent="0.25">
      <c r="A9480" s="57">
        <v>42251622</v>
      </c>
      <c r="B9480" s="58" t="s">
        <v>7467</v>
      </c>
    </row>
    <row r="9481" spans="1:2" x14ac:dyDescent="0.25">
      <c r="A9481" s="57">
        <v>42251623</v>
      </c>
      <c r="B9481" s="58" t="s">
        <v>58</v>
      </c>
    </row>
    <row r="9482" spans="1:2" x14ac:dyDescent="0.25">
      <c r="A9482" s="57">
        <v>42251624</v>
      </c>
      <c r="B9482" s="58" t="s">
        <v>13698</v>
      </c>
    </row>
    <row r="9483" spans="1:2" x14ac:dyDescent="0.25">
      <c r="A9483" s="57">
        <v>42251701</v>
      </c>
      <c r="B9483" s="58" t="s">
        <v>15124</v>
      </c>
    </row>
    <row r="9484" spans="1:2" x14ac:dyDescent="0.25">
      <c r="A9484" s="57">
        <v>42251702</v>
      </c>
      <c r="B9484" s="58" t="s">
        <v>8131</v>
      </c>
    </row>
    <row r="9485" spans="1:2" x14ac:dyDescent="0.25">
      <c r="A9485" s="57">
        <v>42251703</v>
      </c>
      <c r="B9485" s="58" t="s">
        <v>8285</v>
      </c>
    </row>
    <row r="9486" spans="1:2" x14ac:dyDescent="0.25">
      <c r="A9486" s="57">
        <v>42251704</v>
      </c>
      <c r="B9486" s="58" t="s">
        <v>12584</v>
      </c>
    </row>
    <row r="9487" spans="1:2" x14ac:dyDescent="0.25">
      <c r="A9487" s="57">
        <v>42251705</v>
      </c>
      <c r="B9487" s="58" t="s">
        <v>12750</v>
      </c>
    </row>
    <row r="9488" spans="1:2" x14ac:dyDescent="0.25">
      <c r="A9488" s="57">
        <v>42251706</v>
      </c>
      <c r="B9488" s="58" t="s">
        <v>13701</v>
      </c>
    </row>
    <row r="9489" spans="1:2" x14ac:dyDescent="0.25">
      <c r="A9489" s="57">
        <v>42251801</v>
      </c>
      <c r="B9489" s="58" t="s">
        <v>15301</v>
      </c>
    </row>
    <row r="9490" spans="1:2" x14ac:dyDescent="0.25">
      <c r="A9490" s="57">
        <v>42251802</v>
      </c>
      <c r="B9490" s="58" t="s">
        <v>7471</v>
      </c>
    </row>
    <row r="9491" spans="1:2" x14ac:dyDescent="0.25">
      <c r="A9491" s="57">
        <v>42251803</v>
      </c>
      <c r="B9491" s="58" t="s">
        <v>17988</v>
      </c>
    </row>
    <row r="9492" spans="1:2" x14ac:dyDescent="0.25">
      <c r="A9492" s="57">
        <v>42251804</v>
      </c>
      <c r="B9492" s="58" t="s">
        <v>12686</v>
      </c>
    </row>
    <row r="9493" spans="1:2" x14ac:dyDescent="0.25">
      <c r="A9493" s="57">
        <v>42251805</v>
      </c>
      <c r="B9493" s="58" t="s">
        <v>12066</v>
      </c>
    </row>
    <row r="9494" spans="1:2" x14ac:dyDescent="0.25">
      <c r="A9494" s="57">
        <v>42261501</v>
      </c>
      <c r="B9494" s="58" t="s">
        <v>2713</v>
      </c>
    </row>
    <row r="9495" spans="1:2" x14ac:dyDescent="0.25">
      <c r="A9495" s="57">
        <v>42261502</v>
      </c>
      <c r="B9495" s="58" t="s">
        <v>3262</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13708</v>
      </c>
    </row>
    <row r="9500" spans="1:2" x14ac:dyDescent="0.25">
      <c r="A9500" s="57">
        <v>42261507</v>
      </c>
      <c r="B9500" s="58" t="s">
        <v>3813</v>
      </c>
    </row>
    <row r="9501" spans="1:2" x14ac:dyDescent="0.25">
      <c r="A9501" s="57">
        <v>42261508</v>
      </c>
      <c r="B9501" s="58" t="s">
        <v>12609</v>
      </c>
    </row>
    <row r="9502" spans="1:2" x14ac:dyDescent="0.25">
      <c r="A9502" s="57">
        <v>42261509</v>
      </c>
      <c r="B9502" s="58" t="s">
        <v>84</v>
      </c>
    </row>
    <row r="9503" spans="1:2" x14ac:dyDescent="0.25">
      <c r="A9503" s="57">
        <v>42261510</v>
      </c>
      <c r="B9503" s="58" t="s">
        <v>17954</v>
      </c>
    </row>
    <row r="9504" spans="1:2" x14ac:dyDescent="0.25">
      <c r="A9504" s="57">
        <v>42261511</v>
      </c>
      <c r="B9504" s="58" t="s">
        <v>8648</v>
      </c>
    </row>
    <row r="9505" spans="1:2" x14ac:dyDescent="0.25">
      <c r="A9505" s="57">
        <v>42261512</v>
      </c>
      <c r="B9505" s="58" t="s">
        <v>11030</v>
      </c>
    </row>
    <row r="9506" spans="1:2" x14ac:dyDescent="0.25">
      <c r="A9506" s="57">
        <v>42261513</v>
      </c>
      <c r="B9506" s="58" t="s">
        <v>12479</v>
      </c>
    </row>
    <row r="9507" spans="1:2" x14ac:dyDescent="0.25">
      <c r="A9507" s="57">
        <v>42261514</v>
      </c>
      <c r="B9507" s="58" t="s">
        <v>5708</v>
      </c>
    </row>
    <row r="9508" spans="1:2" x14ac:dyDescent="0.25">
      <c r="A9508" s="57">
        <v>42261515</v>
      </c>
      <c r="B9508" s="58" t="s">
        <v>18677</v>
      </c>
    </row>
    <row r="9509" spans="1:2" x14ac:dyDescent="0.25">
      <c r="A9509" s="57">
        <v>42261516</v>
      </c>
      <c r="B9509" s="58" t="s">
        <v>5986</v>
      </c>
    </row>
    <row r="9510" spans="1:2" x14ac:dyDescent="0.25">
      <c r="A9510" s="57">
        <v>42261601</v>
      </c>
      <c r="B9510" s="58" t="s">
        <v>18006</v>
      </c>
    </row>
    <row r="9511" spans="1:2" x14ac:dyDescent="0.25">
      <c r="A9511" s="57">
        <v>42261602</v>
      </c>
      <c r="B9511" s="58" t="s">
        <v>8530</v>
      </c>
    </row>
    <row r="9512" spans="1:2" x14ac:dyDescent="0.25">
      <c r="A9512" s="57">
        <v>42261603</v>
      </c>
      <c r="B9512" s="58" t="s">
        <v>3447</v>
      </c>
    </row>
    <row r="9513" spans="1:2" x14ac:dyDescent="0.25">
      <c r="A9513" s="57">
        <v>42261604</v>
      </c>
      <c r="B9513" s="58" t="s">
        <v>1822</v>
      </c>
    </row>
    <row r="9514" spans="1:2" x14ac:dyDescent="0.25">
      <c r="A9514" s="57">
        <v>42261605</v>
      </c>
      <c r="B9514" s="58" t="s">
        <v>10228</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9780</v>
      </c>
    </row>
    <row r="9519" spans="1:2" x14ac:dyDescent="0.25">
      <c r="A9519" s="57">
        <v>42261610</v>
      </c>
      <c r="B9519" s="58" t="s">
        <v>13579</v>
      </c>
    </row>
    <row r="9520" spans="1:2" x14ac:dyDescent="0.25">
      <c r="A9520" s="57">
        <v>42261611</v>
      </c>
      <c r="B9520" s="58" t="s">
        <v>688</v>
      </c>
    </row>
    <row r="9521" spans="1:2" x14ac:dyDescent="0.25">
      <c r="A9521" s="57">
        <v>42261612</v>
      </c>
      <c r="B9521" s="58" t="s">
        <v>15711</v>
      </c>
    </row>
    <row r="9522" spans="1:2" x14ac:dyDescent="0.25">
      <c r="A9522" s="57">
        <v>42261613</v>
      </c>
      <c r="B9522" s="58" t="s">
        <v>5065</v>
      </c>
    </row>
    <row r="9523" spans="1:2" x14ac:dyDescent="0.25">
      <c r="A9523" s="57">
        <v>42261701</v>
      </c>
      <c r="B9523" s="58" t="s">
        <v>18469</v>
      </c>
    </row>
    <row r="9524" spans="1:2" x14ac:dyDescent="0.25">
      <c r="A9524" s="57">
        <v>42261702</v>
      </c>
      <c r="B9524" s="58" t="s">
        <v>6169</v>
      </c>
    </row>
    <row r="9525" spans="1:2" x14ac:dyDescent="0.25">
      <c r="A9525" s="57">
        <v>42261703</v>
      </c>
      <c r="B9525" s="58" t="s">
        <v>12196</v>
      </c>
    </row>
    <row r="9526" spans="1:2" x14ac:dyDescent="0.25">
      <c r="A9526" s="57">
        <v>42261704</v>
      </c>
      <c r="B9526" s="58" t="s">
        <v>10118</v>
      </c>
    </row>
    <row r="9527" spans="1:2" x14ac:dyDescent="0.25">
      <c r="A9527" s="57">
        <v>42261705</v>
      </c>
      <c r="B9527" s="58" t="s">
        <v>1767</v>
      </c>
    </row>
    <row r="9528" spans="1:2" x14ac:dyDescent="0.25">
      <c r="A9528" s="57">
        <v>42261706</v>
      </c>
      <c r="B9528" s="58" t="s">
        <v>7481</v>
      </c>
    </row>
    <row r="9529" spans="1:2" x14ac:dyDescent="0.25">
      <c r="A9529" s="57">
        <v>42261707</v>
      </c>
      <c r="B9529" s="58" t="s">
        <v>15920</v>
      </c>
    </row>
    <row r="9530" spans="1:2" x14ac:dyDescent="0.25">
      <c r="A9530" s="57">
        <v>42261801</v>
      </c>
      <c r="B9530" s="58" t="s">
        <v>13381</v>
      </c>
    </row>
    <row r="9531" spans="1:2" x14ac:dyDescent="0.25">
      <c r="A9531" s="57">
        <v>42261802</v>
      </c>
      <c r="B9531" s="58" t="s">
        <v>17670</v>
      </c>
    </row>
    <row r="9532" spans="1:2" x14ac:dyDescent="0.25">
      <c r="A9532" s="57">
        <v>42261803</v>
      </c>
      <c r="B9532" s="58" t="s">
        <v>17250</v>
      </c>
    </row>
    <row r="9533" spans="1:2" x14ac:dyDescent="0.25">
      <c r="A9533" s="57">
        <v>42261804</v>
      </c>
      <c r="B9533" s="58" t="s">
        <v>5017</v>
      </c>
    </row>
    <row r="9534" spans="1:2" x14ac:dyDescent="0.25">
      <c r="A9534" s="57">
        <v>42261805</v>
      </c>
      <c r="B9534" s="58" t="s">
        <v>13543</v>
      </c>
    </row>
    <row r="9535" spans="1:2" x14ac:dyDescent="0.25">
      <c r="A9535" s="57">
        <v>42261806</v>
      </c>
      <c r="B9535" s="58" t="s">
        <v>11344</v>
      </c>
    </row>
    <row r="9536" spans="1:2" x14ac:dyDescent="0.25">
      <c r="A9536" s="57">
        <v>42261807</v>
      </c>
      <c r="B9536" s="58" t="s">
        <v>3032</v>
      </c>
    </row>
    <row r="9537" spans="1:2" x14ac:dyDescent="0.25">
      <c r="A9537" s="57">
        <v>42261808</v>
      </c>
      <c r="B9537" s="58" t="s">
        <v>6222</v>
      </c>
    </row>
    <row r="9538" spans="1:2" x14ac:dyDescent="0.25">
      <c r="A9538" s="57">
        <v>42261809</v>
      </c>
      <c r="B9538" s="58" t="s">
        <v>11941</v>
      </c>
    </row>
    <row r="9539" spans="1:2" x14ac:dyDescent="0.25">
      <c r="A9539" s="57">
        <v>42261810</v>
      </c>
      <c r="B9539" s="58" t="s">
        <v>11608</v>
      </c>
    </row>
    <row r="9540" spans="1:2" x14ac:dyDescent="0.25">
      <c r="A9540" s="57">
        <v>42261901</v>
      </c>
      <c r="B9540" s="58" t="s">
        <v>5507</v>
      </c>
    </row>
    <row r="9541" spans="1:2" x14ac:dyDescent="0.25">
      <c r="A9541" s="57">
        <v>42261902</v>
      </c>
      <c r="B9541" s="58" t="s">
        <v>17049</v>
      </c>
    </row>
    <row r="9542" spans="1:2" x14ac:dyDescent="0.25">
      <c r="A9542" s="57">
        <v>42261903</v>
      </c>
      <c r="B9542" s="58" t="s">
        <v>5557</v>
      </c>
    </row>
    <row r="9543" spans="1:2" x14ac:dyDescent="0.25">
      <c r="A9543" s="57">
        <v>42261904</v>
      </c>
      <c r="B9543" s="58" t="s">
        <v>12653</v>
      </c>
    </row>
    <row r="9544" spans="1:2" x14ac:dyDescent="0.25">
      <c r="A9544" s="57">
        <v>42262001</v>
      </c>
      <c r="B9544" s="58" t="s">
        <v>8730</v>
      </c>
    </row>
    <row r="9545" spans="1:2" x14ac:dyDescent="0.25">
      <c r="A9545" s="57">
        <v>42262002</v>
      </c>
      <c r="B9545" s="58" t="s">
        <v>10025</v>
      </c>
    </row>
    <row r="9546" spans="1:2" x14ac:dyDescent="0.25">
      <c r="A9546" s="57">
        <v>42262003</v>
      </c>
      <c r="B9546" s="58" t="s">
        <v>16761</v>
      </c>
    </row>
    <row r="9547" spans="1:2" x14ac:dyDescent="0.25">
      <c r="A9547" s="57">
        <v>42262004</v>
      </c>
      <c r="B9547" s="58" t="s">
        <v>15443</v>
      </c>
    </row>
    <row r="9548" spans="1:2" x14ac:dyDescent="0.25">
      <c r="A9548" s="57">
        <v>42262005</v>
      </c>
      <c r="B9548" s="58" t="s">
        <v>7816</v>
      </c>
    </row>
    <row r="9549" spans="1:2" x14ac:dyDescent="0.25">
      <c r="A9549" s="57">
        <v>42262006</v>
      </c>
      <c r="B9549" s="58" t="s">
        <v>15405</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3756</v>
      </c>
    </row>
    <row r="9557" spans="1:2" x14ac:dyDescent="0.25">
      <c r="A9557" s="57">
        <v>42271501</v>
      </c>
      <c r="B9557" s="58" t="s">
        <v>16184</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3455</v>
      </c>
    </row>
    <row r="9562" spans="1:2" x14ac:dyDescent="0.25">
      <c r="A9562" s="57">
        <v>42271506</v>
      </c>
      <c r="B9562" s="58" t="s">
        <v>10111</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13658</v>
      </c>
    </row>
    <row r="9567" spans="1:2" x14ac:dyDescent="0.25">
      <c r="A9567" s="57">
        <v>42271605</v>
      </c>
      <c r="B9567" s="58" t="s">
        <v>11060</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15033</v>
      </c>
    </row>
    <row r="9573" spans="1:2" x14ac:dyDescent="0.25">
      <c r="A9573" s="57">
        <v>42271611</v>
      </c>
      <c r="B9573" s="58" t="s">
        <v>11752</v>
      </c>
    </row>
    <row r="9574" spans="1:2" x14ac:dyDescent="0.25">
      <c r="A9574" s="57">
        <v>42271612</v>
      </c>
      <c r="B9574" s="58" t="s">
        <v>16965</v>
      </c>
    </row>
    <row r="9575" spans="1:2" x14ac:dyDescent="0.25">
      <c r="A9575" s="57">
        <v>42271613</v>
      </c>
      <c r="B9575" s="58" t="s">
        <v>13687</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10741</v>
      </c>
    </row>
    <row r="9580" spans="1:2" x14ac:dyDescent="0.25">
      <c r="A9580" s="57">
        <v>42271618</v>
      </c>
      <c r="B9580" s="58" t="s">
        <v>4274</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9031</v>
      </c>
    </row>
    <row r="9586" spans="1:2" x14ac:dyDescent="0.25">
      <c r="A9586" s="57">
        <v>42271706</v>
      </c>
      <c r="B9586" s="58" t="s">
        <v>10648</v>
      </c>
    </row>
    <row r="9587" spans="1:2" x14ac:dyDescent="0.25">
      <c r="A9587" s="57">
        <v>42271707</v>
      </c>
      <c r="B9587" s="58" t="s">
        <v>16810</v>
      </c>
    </row>
    <row r="9588" spans="1:2" x14ac:dyDescent="0.25">
      <c r="A9588" s="57">
        <v>42271708</v>
      </c>
      <c r="B9588" s="58" t="s">
        <v>2797</v>
      </c>
    </row>
    <row r="9589" spans="1:2" x14ac:dyDescent="0.25">
      <c r="A9589" s="57">
        <v>42271709</v>
      </c>
      <c r="B9589" s="58" t="s">
        <v>11604</v>
      </c>
    </row>
    <row r="9590" spans="1:2" x14ac:dyDescent="0.25">
      <c r="A9590" s="57">
        <v>42271710</v>
      </c>
      <c r="B9590" s="58" t="s">
        <v>11626</v>
      </c>
    </row>
    <row r="9591" spans="1:2" x14ac:dyDescent="0.25">
      <c r="A9591" s="57">
        <v>42271711</v>
      </c>
      <c r="B9591" s="58" t="s">
        <v>6065</v>
      </c>
    </row>
    <row r="9592" spans="1:2" x14ac:dyDescent="0.25">
      <c r="A9592" s="57">
        <v>42271712</v>
      </c>
      <c r="B9592" s="58" t="s">
        <v>16736</v>
      </c>
    </row>
    <row r="9593" spans="1:2" x14ac:dyDescent="0.25">
      <c r="A9593" s="57">
        <v>42271713</v>
      </c>
      <c r="B9593" s="58" t="s">
        <v>12391</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2789</v>
      </c>
    </row>
    <row r="9600" spans="1:2" x14ac:dyDescent="0.25">
      <c r="A9600" s="57">
        <v>42271720</v>
      </c>
      <c r="B9600" s="58" t="s">
        <v>11808</v>
      </c>
    </row>
    <row r="9601" spans="1:2" x14ac:dyDescent="0.25">
      <c r="A9601" s="57">
        <v>42271721</v>
      </c>
      <c r="B9601" s="58" t="s">
        <v>14332</v>
      </c>
    </row>
    <row r="9602" spans="1:2" x14ac:dyDescent="0.25">
      <c r="A9602" s="57">
        <v>42271801</v>
      </c>
      <c r="B9602" s="58" t="s">
        <v>15697</v>
      </c>
    </row>
    <row r="9603" spans="1:2" x14ac:dyDescent="0.25">
      <c r="A9603" s="57">
        <v>42271802</v>
      </c>
      <c r="B9603" s="58" t="s">
        <v>6636</v>
      </c>
    </row>
    <row r="9604" spans="1:2" x14ac:dyDescent="0.25">
      <c r="A9604" s="57">
        <v>42271803</v>
      </c>
      <c r="B9604" s="58" t="s">
        <v>15849</v>
      </c>
    </row>
    <row r="9605" spans="1:2" x14ac:dyDescent="0.25">
      <c r="A9605" s="57">
        <v>42271901</v>
      </c>
      <c r="B9605" s="58" t="s">
        <v>4128</v>
      </c>
    </row>
    <row r="9606" spans="1:2" x14ac:dyDescent="0.25">
      <c r="A9606" s="57">
        <v>42271902</v>
      </c>
      <c r="B9606" s="58" t="s">
        <v>6975</v>
      </c>
    </row>
    <row r="9607" spans="1:2" x14ac:dyDescent="0.25">
      <c r="A9607" s="57">
        <v>42271903</v>
      </c>
      <c r="B9607" s="58" t="s">
        <v>9100</v>
      </c>
    </row>
    <row r="9608" spans="1:2" x14ac:dyDescent="0.25">
      <c r="A9608" s="57">
        <v>42271904</v>
      </c>
      <c r="B9608" s="58" t="s">
        <v>6333</v>
      </c>
    </row>
    <row r="9609" spans="1:2" x14ac:dyDescent="0.25">
      <c r="A9609" s="57">
        <v>42271905</v>
      </c>
      <c r="B9609" s="58" t="s">
        <v>16501</v>
      </c>
    </row>
    <row r="9610" spans="1:2" x14ac:dyDescent="0.25">
      <c r="A9610" s="57">
        <v>42271906</v>
      </c>
      <c r="B9610" s="58" t="s">
        <v>16325</v>
      </c>
    </row>
    <row r="9611" spans="1:2" x14ac:dyDescent="0.25">
      <c r="A9611" s="57">
        <v>42271907</v>
      </c>
      <c r="B9611" s="58" t="s">
        <v>12345</v>
      </c>
    </row>
    <row r="9612" spans="1:2" x14ac:dyDescent="0.25">
      <c r="A9612" s="57">
        <v>42271908</v>
      </c>
      <c r="B9612" s="58" t="s">
        <v>3994</v>
      </c>
    </row>
    <row r="9613" spans="1:2" x14ac:dyDescent="0.25">
      <c r="A9613" s="57">
        <v>42271909</v>
      </c>
      <c r="B9613" s="58" t="s">
        <v>5301</v>
      </c>
    </row>
    <row r="9614" spans="1:2" x14ac:dyDescent="0.25">
      <c r="A9614" s="57">
        <v>42271910</v>
      </c>
      <c r="B9614" s="58" t="s">
        <v>2345</v>
      </c>
    </row>
    <row r="9615" spans="1:2" x14ac:dyDescent="0.25">
      <c r="A9615" s="57">
        <v>42271911</v>
      </c>
      <c r="B9615" s="58" t="s">
        <v>14232</v>
      </c>
    </row>
    <row r="9616" spans="1:2" x14ac:dyDescent="0.25">
      <c r="A9616" s="57">
        <v>42271912</v>
      </c>
      <c r="B9616" s="58" t="s">
        <v>14131</v>
      </c>
    </row>
    <row r="9617" spans="1:2" x14ac:dyDescent="0.25">
      <c r="A9617" s="57">
        <v>42271913</v>
      </c>
      <c r="B9617" s="58" t="s">
        <v>13824</v>
      </c>
    </row>
    <row r="9618" spans="1:2" x14ac:dyDescent="0.25">
      <c r="A9618" s="57">
        <v>42271914</v>
      </c>
      <c r="B9618" s="58" t="s">
        <v>15944</v>
      </c>
    </row>
    <row r="9619" spans="1:2" x14ac:dyDescent="0.25">
      <c r="A9619" s="57">
        <v>42271915</v>
      </c>
      <c r="B9619" s="58" t="s">
        <v>12040</v>
      </c>
    </row>
    <row r="9620" spans="1:2" x14ac:dyDescent="0.25">
      <c r="A9620" s="57">
        <v>42272001</v>
      </c>
      <c r="B9620" s="58" t="s">
        <v>3092</v>
      </c>
    </row>
    <row r="9621" spans="1:2" x14ac:dyDescent="0.25">
      <c r="A9621" s="57">
        <v>42272002</v>
      </c>
      <c r="B9621" s="58" t="s">
        <v>1770</v>
      </c>
    </row>
    <row r="9622" spans="1:2" x14ac:dyDescent="0.25">
      <c r="A9622" s="57">
        <v>42272003</v>
      </c>
      <c r="B9622" s="58" t="s">
        <v>15460</v>
      </c>
    </row>
    <row r="9623" spans="1:2" x14ac:dyDescent="0.25">
      <c r="A9623" s="57">
        <v>42272004</v>
      </c>
      <c r="B9623" s="58" t="s">
        <v>4145</v>
      </c>
    </row>
    <row r="9624" spans="1:2" x14ac:dyDescent="0.25">
      <c r="A9624" s="57">
        <v>42272005</v>
      </c>
      <c r="B9624" s="58" t="s">
        <v>14905</v>
      </c>
    </row>
    <row r="9625" spans="1:2" x14ac:dyDescent="0.25">
      <c r="A9625" s="57">
        <v>42272006</v>
      </c>
      <c r="B9625" s="58" t="s">
        <v>5192</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11691</v>
      </c>
    </row>
    <row r="9631" spans="1:2" x14ac:dyDescent="0.25">
      <c r="A9631" s="57">
        <v>42272012</v>
      </c>
      <c r="B9631" s="58" t="s">
        <v>18722</v>
      </c>
    </row>
    <row r="9632" spans="1:2" x14ac:dyDescent="0.25">
      <c r="A9632" s="57">
        <v>42272013</v>
      </c>
      <c r="B9632" s="58" t="s">
        <v>9390</v>
      </c>
    </row>
    <row r="9633" spans="1:2" x14ac:dyDescent="0.25">
      <c r="A9633" s="57">
        <v>42272014</v>
      </c>
      <c r="B9633" s="58" t="s">
        <v>284</v>
      </c>
    </row>
    <row r="9634" spans="1:2" x14ac:dyDescent="0.25">
      <c r="A9634" s="57">
        <v>42272015</v>
      </c>
      <c r="B9634" s="58" t="s">
        <v>13877</v>
      </c>
    </row>
    <row r="9635" spans="1:2" x14ac:dyDescent="0.25">
      <c r="A9635" s="57">
        <v>42272016</v>
      </c>
      <c r="B9635" s="58" t="s">
        <v>16694</v>
      </c>
    </row>
    <row r="9636" spans="1:2" x14ac:dyDescent="0.25">
      <c r="A9636" s="57">
        <v>42272017</v>
      </c>
      <c r="B9636" s="58" t="s">
        <v>15052</v>
      </c>
    </row>
    <row r="9637" spans="1:2" x14ac:dyDescent="0.25">
      <c r="A9637" s="57">
        <v>42272101</v>
      </c>
      <c r="B9637" s="58" t="s">
        <v>10831</v>
      </c>
    </row>
    <row r="9638" spans="1:2" x14ac:dyDescent="0.25">
      <c r="A9638" s="57">
        <v>42272102</v>
      </c>
      <c r="B9638" s="58" t="s">
        <v>14021</v>
      </c>
    </row>
    <row r="9639" spans="1:2" x14ac:dyDescent="0.25">
      <c r="A9639" s="57">
        <v>42272201</v>
      </c>
      <c r="B9639" s="58" t="s">
        <v>6885</v>
      </c>
    </row>
    <row r="9640" spans="1:2" x14ac:dyDescent="0.25">
      <c r="A9640" s="57">
        <v>42272202</v>
      </c>
      <c r="B9640" s="58" t="s">
        <v>8353</v>
      </c>
    </row>
    <row r="9641" spans="1:2" x14ac:dyDescent="0.25">
      <c r="A9641" s="57">
        <v>42272203</v>
      </c>
      <c r="B9641" s="58" t="s">
        <v>18670</v>
      </c>
    </row>
    <row r="9642" spans="1:2" x14ac:dyDescent="0.25">
      <c r="A9642" s="57">
        <v>42272204</v>
      </c>
      <c r="B9642" s="58" t="s">
        <v>5667</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15014</v>
      </c>
    </row>
    <row r="9647" spans="1:2" x14ac:dyDescent="0.25">
      <c r="A9647" s="57">
        <v>42272209</v>
      </c>
      <c r="B9647" s="58" t="s">
        <v>14697</v>
      </c>
    </row>
    <row r="9648" spans="1:2" x14ac:dyDescent="0.25">
      <c r="A9648" s="57">
        <v>42272210</v>
      </c>
      <c r="B9648" s="58" t="s">
        <v>4524</v>
      </c>
    </row>
    <row r="9649" spans="1:2" x14ac:dyDescent="0.25">
      <c r="A9649" s="57">
        <v>42272211</v>
      </c>
      <c r="B9649" s="58" t="s">
        <v>30</v>
      </c>
    </row>
    <row r="9650" spans="1:2" x14ac:dyDescent="0.25">
      <c r="A9650" s="57">
        <v>42272212</v>
      </c>
      <c r="B9650" s="58" t="s">
        <v>16629</v>
      </c>
    </row>
    <row r="9651" spans="1:2" x14ac:dyDescent="0.25">
      <c r="A9651" s="57">
        <v>42272213</v>
      </c>
      <c r="B9651" s="58" t="s">
        <v>16822</v>
      </c>
    </row>
    <row r="9652" spans="1:2" x14ac:dyDescent="0.25">
      <c r="A9652" s="57">
        <v>42272214</v>
      </c>
      <c r="B9652" s="58" t="s">
        <v>1707</v>
      </c>
    </row>
    <row r="9653" spans="1:2" x14ac:dyDescent="0.25">
      <c r="A9653" s="57">
        <v>42272215</v>
      </c>
      <c r="B9653" s="58" t="s">
        <v>17811</v>
      </c>
    </row>
    <row r="9654" spans="1:2" x14ac:dyDescent="0.25">
      <c r="A9654" s="57">
        <v>42272216</v>
      </c>
      <c r="B9654" s="58" t="s">
        <v>16753</v>
      </c>
    </row>
    <row r="9655" spans="1:2" x14ac:dyDescent="0.25">
      <c r="A9655" s="57">
        <v>42272217</v>
      </c>
      <c r="B9655" s="58" t="s">
        <v>3695</v>
      </c>
    </row>
    <row r="9656" spans="1:2" x14ac:dyDescent="0.25">
      <c r="A9656" s="57">
        <v>42272218</v>
      </c>
      <c r="B9656" s="58" t="s">
        <v>7136</v>
      </c>
    </row>
    <row r="9657" spans="1:2" x14ac:dyDescent="0.25">
      <c r="A9657" s="57">
        <v>42272219</v>
      </c>
      <c r="B9657" s="58" t="s">
        <v>16787</v>
      </c>
    </row>
    <row r="9658" spans="1:2" x14ac:dyDescent="0.25">
      <c r="A9658" s="57">
        <v>42272220</v>
      </c>
      <c r="B9658" s="58" t="s">
        <v>3558</v>
      </c>
    </row>
    <row r="9659" spans="1:2" x14ac:dyDescent="0.25">
      <c r="A9659" s="57">
        <v>42272221</v>
      </c>
      <c r="B9659" s="58" t="s">
        <v>14449</v>
      </c>
    </row>
    <row r="9660" spans="1:2" x14ac:dyDescent="0.25">
      <c r="A9660" s="57">
        <v>42272222</v>
      </c>
      <c r="B9660" s="58" t="s">
        <v>13480</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11588</v>
      </c>
    </row>
    <row r="9665" spans="1:2" x14ac:dyDescent="0.25">
      <c r="A9665" s="57">
        <v>42272302</v>
      </c>
      <c r="B9665" s="58" t="s">
        <v>9367</v>
      </c>
    </row>
    <row r="9666" spans="1:2" x14ac:dyDescent="0.25">
      <c r="A9666" s="57">
        <v>42272303</v>
      </c>
      <c r="B9666" s="58" t="s">
        <v>12523</v>
      </c>
    </row>
    <row r="9667" spans="1:2" x14ac:dyDescent="0.25">
      <c r="A9667" s="57">
        <v>42272304</v>
      </c>
      <c r="B9667" s="58" t="s">
        <v>3658</v>
      </c>
    </row>
    <row r="9668" spans="1:2" x14ac:dyDescent="0.25">
      <c r="A9668" s="57">
        <v>42272305</v>
      </c>
      <c r="B9668" s="58" t="s">
        <v>3166</v>
      </c>
    </row>
    <row r="9669" spans="1:2" x14ac:dyDescent="0.25">
      <c r="A9669" s="57">
        <v>42272306</v>
      </c>
      <c r="B9669" s="58" t="s">
        <v>14147</v>
      </c>
    </row>
    <row r="9670" spans="1:2" x14ac:dyDescent="0.25">
      <c r="A9670" s="57">
        <v>42272307</v>
      </c>
      <c r="B9670" s="58" t="s">
        <v>15017</v>
      </c>
    </row>
    <row r="9671" spans="1:2" x14ac:dyDescent="0.25">
      <c r="A9671" s="57">
        <v>42272401</v>
      </c>
      <c r="B9671" s="58" t="s">
        <v>14544</v>
      </c>
    </row>
    <row r="9672" spans="1:2" x14ac:dyDescent="0.25">
      <c r="A9672" s="57">
        <v>42272402</v>
      </c>
      <c r="B9672" s="58" t="s">
        <v>7488</v>
      </c>
    </row>
    <row r="9673" spans="1:2" x14ac:dyDescent="0.25">
      <c r="A9673" s="57">
        <v>42272403</v>
      </c>
      <c r="B9673" s="58" t="s">
        <v>3734</v>
      </c>
    </row>
    <row r="9674" spans="1:2" x14ac:dyDescent="0.25">
      <c r="A9674" s="57">
        <v>42272404</v>
      </c>
      <c r="B9674" s="58" t="s">
        <v>14801</v>
      </c>
    </row>
    <row r="9675" spans="1:2" x14ac:dyDescent="0.25">
      <c r="A9675" s="57">
        <v>42272501</v>
      </c>
      <c r="B9675" s="58" t="s">
        <v>9141</v>
      </c>
    </row>
    <row r="9676" spans="1:2" x14ac:dyDescent="0.25">
      <c r="A9676" s="57">
        <v>42272502</v>
      </c>
      <c r="B9676" s="58" t="s">
        <v>16377</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7175</v>
      </c>
    </row>
    <row r="9681" spans="1:2" x14ac:dyDescent="0.25">
      <c r="A9681" s="57">
        <v>42272507</v>
      </c>
      <c r="B9681" s="58" t="s">
        <v>1557</v>
      </c>
    </row>
    <row r="9682" spans="1:2" x14ac:dyDescent="0.25">
      <c r="A9682" s="57">
        <v>42272508</v>
      </c>
      <c r="B9682" s="58" t="s">
        <v>13848</v>
      </c>
    </row>
    <row r="9683" spans="1:2" x14ac:dyDescent="0.25">
      <c r="A9683" s="57">
        <v>42281501</v>
      </c>
      <c r="B9683" s="58" t="s">
        <v>2579</v>
      </c>
    </row>
    <row r="9684" spans="1:2" x14ac:dyDescent="0.25">
      <c r="A9684" s="57">
        <v>42281502</v>
      </c>
      <c r="B9684" s="58" t="s">
        <v>1477</v>
      </c>
    </row>
    <row r="9685" spans="1:2" x14ac:dyDescent="0.25">
      <c r="A9685" s="57">
        <v>42281503</v>
      </c>
      <c r="B9685" s="58" t="s">
        <v>4991</v>
      </c>
    </row>
    <row r="9686" spans="1:2" x14ac:dyDescent="0.25">
      <c r="A9686" s="57">
        <v>42281504</v>
      </c>
      <c r="B9686" s="58" t="s">
        <v>9460</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10813</v>
      </c>
    </row>
    <row r="9693" spans="1:2" x14ac:dyDescent="0.25">
      <c r="A9693" s="57">
        <v>42281511</v>
      </c>
      <c r="B9693" s="58" t="s">
        <v>9494</v>
      </c>
    </row>
    <row r="9694" spans="1:2" x14ac:dyDescent="0.25">
      <c r="A9694" s="57">
        <v>42281512</v>
      </c>
      <c r="B9694" s="58" t="s">
        <v>11241</v>
      </c>
    </row>
    <row r="9695" spans="1:2" x14ac:dyDescent="0.25">
      <c r="A9695" s="57">
        <v>42281513</v>
      </c>
      <c r="B9695" s="58" t="s">
        <v>18613</v>
      </c>
    </row>
    <row r="9696" spans="1:2" x14ac:dyDescent="0.25">
      <c r="A9696" s="57">
        <v>42281514</v>
      </c>
      <c r="B9696" s="58" t="s">
        <v>9491</v>
      </c>
    </row>
    <row r="9697" spans="1:2" x14ac:dyDescent="0.25">
      <c r="A9697" s="57">
        <v>42281515</v>
      </c>
      <c r="B9697" s="58" t="s">
        <v>16327</v>
      </c>
    </row>
    <row r="9698" spans="1:2" x14ac:dyDescent="0.25">
      <c r="A9698" s="57">
        <v>42281516</v>
      </c>
      <c r="B9698" s="58" t="s">
        <v>849</v>
      </c>
    </row>
    <row r="9699" spans="1:2" x14ac:dyDescent="0.25">
      <c r="A9699" s="57">
        <v>42281517</v>
      </c>
      <c r="B9699" s="58" t="s">
        <v>7578</v>
      </c>
    </row>
    <row r="9700" spans="1:2" x14ac:dyDescent="0.25">
      <c r="A9700" s="57">
        <v>42281518</v>
      </c>
      <c r="B9700" s="58" t="s">
        <v>16352</v>
      </c>
    </row>
    <row r="9701" spans="1:2" x14ac:dyDescent="0.25">
      <c r="A9701" s="57">
        <v>42281519</v>
      </c>
      <c r="B9701" s="58" t="s">
        <v>15233</v>
      </c>
    </row>
    <row r="9702" spans="1:2" x14ac:dyDescent="0.25">
      <c r="A9702" s="57">
        <v>42281520</v>
      </c>
      <c r="B9702" s="58" t="s">
        <v>9881</v>
      </c>
    </row>
    <row r="9703" spans="1:2" x14ac:dyDescent="0.25">
      <c r="A9703" s="57">
        <v>42281521</v>
      </c>
      <c r="B9703" s="58" t="s">
        <v>16441</v>
      </c>
    </row>
    <row r="9704" spans="1:2" x14ac:dyDescent="0.25">
      <c r="A9704" s="57">
        <v>42281522</v>
      </c>
      <c r="B9704" s="58" t="s">
        <v>3359</v>
      </c>
    </row>
    <row r="9705" spans="1:2" x14ac:dyDescent="0.25">
      <c r="A9705" s="57">
        <v>42281523</v>
      </c>
      <c r="B9705" s="58" t="s">
        <v>422</v>
      </c>
    </row>
    <row r="9706" spans="1:2" x14ac:dyDescent="0.25">
      <c r="A9706" s="57">
        <v>42281524</v>
      </c>
      <c r="B9706" s="58" t="s">
        <v>16914</v>
      </c>
    </row>
    <row r="9707" spans="1:2" x14ac:dyDescent="0.25">
      <c r="A9707" s="57">
        <v>42281601</v>
      </c>
      <c r="B9707" s="58" t="s">
        <v>18748</v>
      </c>
    </row>
    <row r="9708" spans="1:2" x14ac:dyDescent="0.25">
      <c r="A9708" s="57">
        <v>42281602</v>
      </c>
      <c r="B9708" s="58" t="s">
        <v>14512</v>
      </c>
    </row>
    <row r="9709" spans="1:2" x14ac:dyDescent="0.25">
      <c r="A9709" s="57">
        <v>42281603</v>
      </c>
      <c r="B9709" s="58" t="s">
        <v>18729</v>
      </c>
    </row>
    <row r="9710" spans="1:2" x14ac:dyDescent="0.25">
      <c r="A9710" s="57">
        <v>42281604</v>
      </c>
      <c r="B9710" s="58" t="s">
        <v>7754</v>
      </c>
    </row>
    <row r="9711" spans="1:2" x14ac:dyDescent="0.25">
      <c r="A9711" s="57">
        <v>42281605</v>
      </c>
      <c r="B9711" s="58" t="s">
        <v>62</v>
      </c>
    </row>
    <row r="9712" spans="1:2" x14ac:dyDescent="0.25">
      <c r="A9712" s="57">
        <v>42281606</v>
      </c>
      <c r="B9712" s="58" t="s">
        <v>12612</v>
      </c>
    </row>
    <row r="9713" spans="1:2" x14ac:dyDescent="0.25">
      <c r="A9713" s="57">
        <v>42281701</v>
      </c>
      <c r="B9713" s="58" t="s">
        <v>17349</v>
      </c>
    </row>
    <row r="9714" spans="1:2" x14ac:dyDescent="0.25">
      <c r="A9714" s="57">
        <v>42281702</v>
      </c>
      <c r="B9714" s="58" t="s">
        <v>12677</v>
      </c>
    </row>
    <row r="9715" spans="1:2" x14ac:dyDescent="0.25">
      <c r="A9715" s="57">
        <v>42281703</v>
      </c>
      <c r="B9715" s="58" t="s">
        <v>12485</v>
      </c>
    </row>
    <row r="9716" spans="1:2" x14ac:dyDescent="0.25">
      <c r="A9716" s="57">
        <v>42281704</v>
      </c>
      <c r="B9716" s="58" t="s">
        <v>15552</v>
      </c>
    </row>
    <row r="9717" spans="1:2" x14ac:dyDescent="0.25">
      <c r="A9717" s="57">
        <v>42281705</v>
      </c>
      <c r="B9717" s="58" t="s">
        <v>10298</v>
      </c>
    </row>
    <row r="9718" spans="1:2" x14ac:dyDescent="0.25">
      <c r="A9718" s="57">
        <v>42281706</v>
      </c>
      <c r="B9718" s="58" t="s">
        <v>8193</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5591</v>
      </c>
    </row>
    <row r="9723" spans="1:2" x14ac:dyDescent="0.25">
      <c r="A9723" s="57">
        <v>42281711</v>
      </c>
      <c r="B9723" s="58" t="s">
        <v>9592</v>
      </c>
    </row>
    <row r="9724" spans="1:2" x14ac:dyDescent="0.25">
      <c r="A9724" s="57">
        <v>42281712</v>
      </c>
      <c r="B9724" s="58" t="s">
        <v>9287</v>
      </c>
    </row>
    <row r="9725" spans="1:2" x14ac:dyDescent="0.25">
      <c r="A9725" s="57">
        <v>42281713</v>
      </c>
      <c r="B9725" s="58" t="s">
        <v>2640</v>
      </c>
    </row>
    <row r="9726" spans="1:2" x14ac:dyDescent="0.25">
      <c r="A9726" s="57">
        <v>42281801</v>
      </c>
      <c r="B9726" s="58" t="s">
        <v>10985</v>
      </c>
    </row>
    <row r="9727" spans="1:2" x14ac:dyDescent="0.25">
      <c r="A9727" s="57">
        <v>42281802</v>
      </c>
      <c r="B9727" s="58" t="s">
        <v>2082</v>
      </c>
    </row>
    <row r="9728" spans="1:2" x14ac:dyDescent="0.25">
      <c r="A9728" s="57">
        <v>42281803</v>
      </c>
      <c r="B9728" s="58" t="s">
        <v>8796</v>
      </c>
    </row>
    <row r="9729" spans="1:2" x14ac:dyDescent="0.25">
      <c r="A9729" s="57">
        <v>42281804</v>
      </c>
      <c r="B9729" s="58" t="s">
        <v>7015</v>
      </c>
    </row>
    <row r="9730" spans="1:2" x14ac:dyDescent="0.25">
      <c r="A9730" s="57">
        <v>42281805</v>
      </c>
      <c r="B9730" s="58" t="s">
        <v>16948</v>
      </c>
    </row>
    <row r="9731" spans="1:2" x14ac:dyDescent="0.25">
      <c r="A9731" s="57">
        <v>42281806</v>
      </c>
      <c r="B9731" s="58" t="s">
        <v>1231</v>
      </c>
    </row>
    <row r="9732" spans="1:2" x14ac:dyDescent="0.25">
      <c r="A9732" s="57">
        <v>42281807</v>
      </c>
      <c r="B9732" s="58" t="s">
        <v>10260</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18723</v>
      </c>
    </row>
    <row r="9737" spans="1:2" x14ac:dyDescent="0.25">
      <c r="A9737" s="57">
        <v>42281902</v>
      </c>
      <c r="B9737" s="58" t="s">
        <v>2419</v>
      </c>
    </row>
    <row r="9738" spans="1:2" x14ac:dyDescent="0.25">
      <c r="A9738" s="57">
        <v>42281903</v>
      </c>
      <c r="B9738" s="58" t="s">
        <v>3976</v>
      </c>
    </row>
    <row r="9739" spans="1:2" x14ac:dyDescent="0.25">
      <c r="A9739" s="57">
        <v>42281904</v>
      </c>
      <c r="B9739" s="58" t="s">
        <v>5100</v>
      </c>
    </row>
    <row r="9740" spans="1:2" x14ac:dyDescent="0.25">
      <c r="A9740" s="57">
        <v>42281905</v>
      </c>
      <c r="B9740" s="58" t="s">
        <v>9933</v>
      </c>
    </row>
    <row r="9741" spans="1:2" x14ac:dyDescent="0.25">
      <c r="A9741" s="57">
        <v>42281906</v>
      </c>
      <c r="B9741" s="58" t="s">
        <v>4670</v>
      </c>
    </row>
    <row r="9742" spans="1:2" x14ac:dyDescent="0.25">
      <c r="A9742" s="57">
        <v>42281907</v>
      </c>
      <c r="B9742" s="58" t="s">
        <v>9489</v>
      </c>
    </row>
    <row r="9743" spans="1:2" x14ac:dyDescent="0.25">
      <c r="A9743" s="57">
        <v>42281908</v>
      </c>
      <c r="B9743" s="58" t="s">
        <v>3187</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16169</v>
      </c>
    </row>
    <row r="9749" spans="1:2" x14ac:dyDescent="0.25">
      <c r="A9749" s="57">
        <v>42281916</v>
      </c>
      <c r="B9749" s="58" t="s">
        <v>12507</v>
      </c>
    </row>
    <row r="9750" spans="1:2" x14ac:dyDescent="0.25">
      <c r="A9750" s="57">
        <v>42291501</v>
      </c>
      <c r="B9750" s="58" t="s">
        <v>12805</v>
      </c>
    </row>
    <row r="9751" spans="1:2" x14ac:dyDescent="0.25">
      <c r="A9751" s="57">
        <v>42291502</v>
      </c>
      <c r="B9751" s="58" t="s">
        <v>13860</v>
      </c>
    </row>
    <row r="9752" spans="1:2" x14ac:dyDescent="0.25">
      <c r="A9752" s="57">
        <v>42291601</v>
      </c>
      <c r="B9752" s="58" t="s">
        <v>12465</v>
      </c>
    </row>
    <row r="9753" spans="1:2" x14ac:dyDescent="0.25">
      <c r="A9753" s="57">
        <v>42291602</v>
      </c>
      <c r="B9753" s="58" t="s">
        <v>1930</v>
      </c>
    </row>
    <row r="9754" spans="1:2" x14ac:dyDescent="0.25">
      <c r="A9754" s="57">
        <v>42291603</v>
      </c>
      <c r="B9754" s="58" t="s">
        <v>5976</v>
      </c>
    </row>
    <row r="9755" spans="1:2" x14ac:dyDescent="0.25">
      <c r="A9755" s="57">
        <v>42291604</v>
      </c>
      <c r="B9755" s="58" t="s">
        <v>15401</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15598</v>
      </c>
    </row>
    <row r="9760" spans="1:2" x14ac:dyDescent="0.25">
      <c r="A9760" s="57">
        <v>42291609</v>
      </c>
      <c r="B9760" s="58" t="s">
        <v>5898</v>
      </c>
    </row>
    <row r="9761" spans="1:2" x14ac:dyDescent="0.25">
      <c r="A9761" s="57">
        <v>42291610</v>
      </c>
      <c r="B9761" s="58" t="s">
        <v>4094</v>
      </c>
    </row>
    <row r="9762" spans="1:2" x14ac:dyDescent="0.25">
      <c r="A9762" s="57">
        <v>42291611</v>
      </c>
      <c r="B9762" s="58" t="s">
        <v>12442</v>
      </c>
    </row>
    <row r="9763" spans="1:2" x14ac:dyDescent="0.25">
      <c r="A9763" s="57">
        <v>42291612</v>
      </c>
      <c r="B9763" s="58" t="s">
        <v>11894</v>
      </c>
    </row>
    <row r="9764" spans="1:2" x14ac:dyDescent="0.25">
      <c r="A9764" s="57">
        <v>42291613</v>
      </c>
      <c r="B9764" s="58" t="s">
        <v>8068</v>
      </c>
    </row>
    <row r="9765" spans="1:2" x14ac:dyDescent="0.25">
      <c r="A9765" s="57">
        <v>42291614</v>
      </c>
      <c r="B9765" s="58" t="s">
        <v>18787</v>
      </c>
    </row>
    <row r="9766" spans="1:2" x14ac:dyDescent="0.25">
      <c r="A9766" s="57">
        <v>42291615</v>
      </c>
      <c r="B9766" s="58" t="s">
        <v>18787</v>
      </c>
    </row>
    <row r="9767" spans="1:2" x14ac:dyDescent="0.25">
      <c r="A9767" s="57">
        <v>42291616</v>
      </c>
      <c r="B9767" s="58" t="s">
        <v>15758</v>
      </c>
    </row>
    <row r="9768" spans="1:2" x14ac:dyDescent="0.25">
      <c r="A9768" s="57">
        <v>42291617</v>
      </c>
      <c r="B9768" s="58" t="s">
        <v>7712</v>
      </c>
    </row>
    <row r="9769" spans="1:2" x14ac:dyDescent="0.25">
      <c r="A9769" s="57">
        <v>42291619</v>
      </c>
      <c r="B9769" s="58" t="s">
        <v>4216</v>
      </c>
    </row>
    <row r="9770" spans="1:2" x14ac:dyDescent="0.25">
      <c r="A9770" s="57">
        <v>42291620</v>
      </c>
      <c r="B9770" s="58" t="s">
        <v>14619</v>
      </c>
    </row>
    <row r="9771" spans="1:2" x14ac:dyDescent="0.25">
      <c r="A9771" s="57">
        <v>42291621</v>
      </c>
      <c r="B9771" s="58" t="s">
        <v>13912</v>
      </c>
    </row>
    <row r="9772" spans="1:2" x14ac:dyDescent="0.25">
      <c r="A9772" s="57">
        <v>42291622</v>
      </c>
      <c r="B9772" s="58" t="s">
        <v>17766</v>
      </c>
    </row>
    <row r="9773" spans="1:2" x14ac:dyDescent="0.25">
      <c r="A9773" s="57">
        <v>42291623</v>
      </c>
      <c r="B9773" s="58" t="s">
        <v>10583</v>
      </c>
    </row>
    <row r="9774" spans="1:2" x14ac:dyDescent="0.25">
      <c r="A9774" s="57">
        <v>42291624</v>
      </c>
      <c r="B9774" s="58" t="s">
        <v>668</v>
      </c>
    </row>
    <row r="9775" spans="1:2" x14ac:dyDescent="0.25">
      <c r="A9775" s="57">
        <v>42291625</v>
      </c>
      <c r="B9775" s="58" t="s">
        <v>6048</v>
      </c>
    </row>
    <row r="9776" spans="1:2" x14ac:dyDescent="0.25">
      <c r="A9776" s="57">
        <v>42291701</v>
      </c>
      <c r="B9776" s="58" t="s">
        <v>18803</v>
      </c>
    </row>
    <row r="9777" spans="1:2" x14ac:dyDescent="0.25">
      <c r="A9777" s="57">
        <v>42291702</v>
      </c>
      <c r="B9777" s="58" t="s">
        <v>2754</v>
      </c>
    </row>
    <row r="9778" spans="1:2" x14ac:dyDescent="0.25">
      <c r="A9778" s="57">
        <v>42291703</v>
      </c>
      <c r="B9778" s="58" t="s">
        <v>6720</v>
      </c>
    </row>
    <row r="9779" spans="1:2" x14ac:dyDescent="0.25">
      <c r="A9779" s="57">
        <v>42291704</v>
      </c>
      <c r="B9779" s="58" t="s">
        <v>9286</v>
      </c>
    </row>
    <row r="9780" spans="1:2" x14ac:dyDescent="0.25">
      <c r="A9780" s="57">
        <v>42291705</v>
      </c>
      <c r="B9780" s="58" t="s">
        <v>6058</v>
      </c>
    </row>
    <row r="9781" spans="1:2" x14ac:dyDescent="0.25">
      <c r="A9781" s="57">
        <v>42291706</v>
      </c>
      <c r="B9781" s="58" t="s">
        <v>9360</v>
      </c>
    </row>
    <row r="9782" spans="1:2" x14ac:dyDescent="0.25">
      <c r="A9782" s="57">
        <v>42291707</v>
      </c>
      <c r="B9782" s="58" t="s">
        <v>10934</v>
      </c>
    </row>
    <row r="9783" spans="1:2" x14ac:dyDescent="0.25">
      <c r="A9783" s="57">
        <v>42291708</v>
      </c>
      <c r="B9783" s="58" t="s">
        <v>15823</v>
      </c>
    </row>
    <row r="9784" spans="1:2" x14ac:dyDescent="0.25">
      <c r="A9784" s="57">
        <v>42291709</v>
      </c>
      <c r="B9784" s="58" t="s">
        <v>13775</v>
      </c>
    </row>
    <row r="9785" spans="1:2" x14ac:dyDescent="0.25">
      <c r="A9785" s="57">
        <v>42291801</v>
      </c>
      <c r="B9785" s="58" t="s">
        <v>10330</v>
      </c>
    </row>
    <row r="9786" spans="1:2" x14ac:dyDescent="0.25">
      <c r="A9786" s="57">
        <v>42291802</v>
      </c>
      <c r="B9786" s="58" t="s">
        <v>11595</v>
      </c>
    </row>
    <row r="9787" spans="1:2" x14ac:dyDescent="0.25">
      <c r="A9787" s="57">
        <v>42291803</v>
      </c>
      <c r="B9787" s="58" t="s">
        <v>14460</v>
      </c>
    </row>
    <row r="9788" spans="1:2" x14ac:dyDescent="0.25">
      <c r="A9788" s="57">
        <v>42291901</v>
      </c>
      <c r="B9788" s="58" t="s">
        <v>1212</v>
      </c>
    </row>
    <row r="9789" spans="1:2" x14ac:dyDescent="0.25">
      <c r="A9789" s="57">
        <v>42291902</v>
      </c>
      <c r="B9789" s="58" t="s">
        <v>5942</v>
      </c>
    </row>
    <row r="9790" spans="1:2" x14ac:dyDescent="0.25">
      <c r="A9790" s="57">
        <v>42292001</v>
      </c>
      <c r="B9790" s="58" t="s">
        <v>16314</v>
      </c>
    </row>
    <row r="9791" spans="1:2" x14ac:dyDescent="0.25">
      <c r="A9791" s="57">
        <v>42292101</v>
      </c>
      <c r="B9791" s="58" t="s">
        <v>2240</v>
      </c>
    </row>
    <row r="9792" spans="1:2" x14ac:dyDescent="0.25">
      <c r="A9792" s="57">
        <v>42292102</v>
      </c>
      <c r="B9792" s="58" t="s">
        <v>16357</v>
      </c>
    </row>
    <row r="9793" spans="1:2" x14ac:dyDescent="0.25">
      <c r="A9793" s="57">
        <v>42292103</v>
      </c>
      <c r="B9793" s="58" t="s">
        <v>11986</v>
      </c>
    </row>
    <row r="9794" spans="1:2" x14ac:dyDescent="0.25">
      <c r="A9794" s="57">
        <v>42292201</v>
      </c>
      <c r="B9794" s="58" t="s">
        <v>2622</v>
      </c>
    </row>
    <row r="9795" spans="1:2" x14ac:dyDescent="0.25">
      <c r="A9795" s="57">
        <v>42292202</v>
      </c>
      <c r="B9795" s="58" t="s">
        <v>7007</v>
      </c>
    </row>
    <row r="9796" spans="1:2" x14ac:dyDescent="0.25">
      <c r="A9796" s="57">
        <v>42292203</v>
      </c>
      <c r="B9796" s="58" t="s">
        <v>2191</v>
      </c>
    </row>
    <row r="9797" spans="1:2" x14ac:dyDescent="0.25">
      <c r="A9797" s="57">
        <v>42292301</v>
      </c>
      <c r="B9797" s="58" t="s">
        <v>17969</v>
      </c>
    </row>
    <row r="9798" spans="1:2" x14ac:dyDescent="0.25">
      <c r="A9798" s="57">
        <v>42292302</v>
      </c>
      <c r="B9798" s="58" t="s">
        <v>14524</v>
      </c>
    </row>
    <row r="9799" spans="1:2" x14ac:dyDescent="0.25">
      <c r="A9799" s="57">
        <v>42292303</v>
      </c>
      <c r="B9799" s="58" t="s">
        <v>16423</v>
      </c>
    </row>
    <row r="9800" spans="1:2" x14ac:dyDescent="0.25">
      <c r="A9800" s="57">
        <v>42292304</v>
      </c>
      <c r="B9800" s="58" t="s">
        <v>6376</v>
      </c>
    </row>
    <row r="9801" spans="1:2" x14ac:dyDescent="0.25">
      <c r="A9801" s="57">
        <v>42292305</v>
      </c>
      <c r="B9801" s="58" t="s">
        <v>273</v>
      </c>
    </row>
    <row r="9802" spans="1:2" x14ac:dyDescent="0.25">
      <c r="A9802" s="57">
        <v>42292306</v>
      </c>
      <c r="B9802" s="58" t="s">
        <v>2931</v>
      </c>
    </row>
    <row r="9803" spans="1:2" x14ac:dyDescent="0.25">
      <c r="A9803" s="57">
        <v>42292307</v>
      </c>
      <c r="B9803" s="58" t="s">
        <v>10989</v>
      </c>
    </row>
    <row r="9804" spans="1:2" x14ac:dyDescent="0.25">
      <c r="A9804" s="57">
        <v>42292401</v>
      </c>
      <c r="B9804" s="58" t="s">
        <v>14438</v>
      </c>
    </row>
    <row r="9805" spans="1:2" x14ac:dyDescent="0.25">
      <c r="A9805" s="57">
        <v>42292402</v>
      </c>
      <c r="B9805" s="58" t="s">
        <v>3375</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8640</v>
      </c>
    </row>
    <row r="9810" spans="1:2" x14ac:dyDescent="0.25">
      <c r="A9810" s="57">
        <v>42292504</v>
      </c>
      <c r="B9810" s="58" t="s">
        <v>10922</v>
      </c>
    </row>
    <row r="9811" spans="1:2" x14ac:dyDescent="0.25">
      <c r="A9811" s="57">
        <v>42292505</v>
      </c>
      <c r="B9811" s="58" t="s">
        <v>11442</v>
      </c>
    </row>
    <row r="9812" spans="1:2" x14ac:dyDescent="0.25">
      <c r="A9812" s="57">
        <v>42292601</v>
      </c>
      <c r="B9812" s="58" t="s">
        <v>6808</v>
      </c>
    </row>
    <row r="9813" spans="1:2" x14ac:dyDescent="0.25">
      <c r="A9813" s="57">
        <v>42292602</v>
      </c>
      <c r="B9813" s="58" t="s">
        <v>17646</v>
      </c>
    </row>
    <row r="9814" spans="1:2" x14ac:dyDescent="0.25">
      <c r="A9814" s="57">
        <v>42292603</v>
      </c>
      <c r="B9814" s="58" t="s">
        <v>15157</v>
      </c>
    </row>
    <row r="9815" spans="1:2" x14ac:dyDescent="0.25">
      <c r="A9815" s="57">
        <v>42292701</v>
      </c>
      <c r="B9815" s="58" t="s">
        <v>10881</v>
      </c>
    </row>
    <row r="9816" spans="1:2" x14ac:dyDescent="0.25">
      <c r="A9816" s="57">
        <v>42292702</v>
      </c>
      <c r="B9816" s="58" t="s">
        <v>18770</v>
      </c>
    </row>
    <row r="9817" spans="1:2" x14ac:dyDescent="0.25">
      <c r="A9817" s="57">
        <v>42292703</v>
      </c>
      <c r="B9817" s="58" t="s">
        <v>11506</v>
      </c>
    </row>
    <row r="9818" spans="1:2" x14ac:dyDescent="0.25">
      <c r="A9818" s="57">
        <v>42292704</v>
      </c>
      <c r="B9818" s="58" t="s">
        <v>12891</v>
      </c>
    </row>
    <row r="9819" spans="1:2" x14ac:dyDescent="0.25">
      <c r="A9819" s="57">
        <v>42292801</v>
      </c>
      <c r="B9819" s="58" t="s">
        <v>17750</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10595</v>
      </c>
    </row>
    <row r="9824" spans="1:2" x14ac:dyDescent="0.25">
      <c r="A9824" s="57">
        <v>42292904</v>
      </c>
      <c r="B9824" s="58" t="s">
        <v>18692</v>
      </c>
    </row>
    <row r="9825" spans="1:2" x14ac:dyDescent="0.25">
      <c r="A9825" s="57">
        <v>42292907</v>
      </c>
      <c r="B9825" s="58" t="s">
        <v>9613</v>
      </c>
    </row>
    <row r="9826" spans="1:2" x14ac:dyDescent="0.25">
      <c r="A9826" s="57">
        <v>42292908</v>
      </c>
      <c r="B9826" s="58" t="s">
        <v>3795</v>
      </c>
    </row>
    <row r="9827" spans="1:2" x14ac:dyDescent="0.25">
      <c r="A9827" s="57">
        <v>42293001</v>
      </c>
      <c r="B9827" s="58" t="s">
        <v>12608</v>
      </c>
    </row>
    <row r="9828" spans="1:2" x14ac:dyDescent="0.25">
      <c r="A9828" s="57">
        <v>42293002</v>
      </c>
      <c r="B9828" s="58" t="s">
        <v>11267</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5645</v>
      </c>
    </row>
    <row r="9833" spans="1:2" x14ac:dyDescent="0.25">
      <c r="A9833" s="57">
        <v>42293101</v>
      </c>
      <c r="B9833" s="58" t="s">
        <v>10924</v>
      </c>
    </row>
    <row r="9834" spans="1:2" x14ac:dyDescent="0.25">
      <c r="A9834" s="57">
        <v>42293102</v>
      </c>
      <c r="B9834" s="58" t="s">
        <v>4971</v>
      </c>
    </row>
    <row r="9835" spans="1:2" x14ac:dyDescent="0.25">
      <c r="A9835" s="57">
        <v>42293103</v>
      </c>
      <c r="B9835" s="58" t="s">
        <v>4386</v>
      </c>
    </row>
    <row r="9836" spans="1:2" x14ac:dyDescent="0.25">
      <c r="A9836" s="57">
        <v>42293104</v>
      </c>
      <c r="B9836" s="58" t="s">
        <v>17862</v>
      </c>
    </row>
    <row r="9837" spans="1:2" x14ac:dyDescent="0.25">
      <c r="A9837" s="57">
        <v>42293105</v>
      </c>
      <c r="B9837" s="58" t="s">
        <v>11998</v>
      </c>
    </row>
    <row r="9838" spans="1:2" x14ac:dyDescent="0.25">
      <c r="A9838" s="57">
        <v>42293106</v>
      </c>
      <c r="B9838" s="58" t="s">
        <v>18509</v>
      </c>
    </row>
    <row r="9839" spans="1:2" x14ac:dyDescent="0.25">
      <c r="A9839" s="57">
        <v>42293107</v>
      </c>
      <c r="B9839" s="58" t="s">
        <v>6237</v>
      </c>
    </row>
    <row r="9840" spans="1:2" x14ac:dyDescent="0.25">
      <c r="A9840" s="57">
        <v>42293108</v>
      </c>
      <c r="B9840" s="58" t="s">
        <v>6959</v>
      </c>
    </row>
    <row r="9841" spans="1:2" x14ac:dyDescent="0.25">
      <c r="A9841" s="57">
        <v>42293109</v>
      </c>
      <c r="B9841" s="58" t="s">
        <v>5574</v>
      </c>
    </row>
    <row r="9842" spans="1:2" x14ac:dyDescent="0.25">
      <c r="A9842" s="57">
        <v>42293110</v>
      </c>
      <c r="B9842" s="58" t="s">
        <v>9699</v>
      </c>
    </row>
    <row r="9843" spans="1:2" x14ac:dyDescent="0.25">
      <c r="A9843" s="57">
        <v>42293111</v>
      </c>
      <c r="B9843" s="58" t="s">
        <v>2129</v>
      </c>
    </row>
    <row r="9844" spans="1:2" x14ac:dyDescent="0.25">
      <c r="A9844" s="57">
        <v>42293112</v>
      </c>
      <c r="B9844" s="58" t="s">
        <v>4598</v>
      </c>
    </row>
    <row r="9845" spans="1:2" x14ac:dyDescent="0.25">
      <c r="A9845" s="57">
        <v>42293113</v>
      </c>
      <c r="B9845" s="58" t="s">
        <v>6447</v>
      </c>
    </row>
    <row r="9846" spans="1:2" x14ac:dyDescent="0.25">
      <c r="A9846" s="57">
        <v>42293114</v>
      </c>
      <c r="B9846" s="58" t="s">
        <v>11677</v>
      </c>
    </row>
    <row r="9847" spans="1:2" x14ac:dyDescent="0.25">
      <c r="A9847" s="57">
        <v>42293115</v>
      </c>
      <c r="B9847" s="58" t="s">
        <v>3628</v>
      </c>
    </row>
    <row r="9848" spans="1:2" x14ac:dyDescent="0.25">
      <c r="A9848" s="57">
        <v>42293116</v>
      </c>
      <c r="B9848" s="58" t="s">
        <v>11583</v>
      </c>
    </row>
    <row r="9849" spans="1:2" x14ac:dyDescent="0.25">
      <c r="A9849" s="57">
        <v>42293117</v>
      </c>
      <c r="B9849" s="58" t="s">
        <v>12795</v>
      </c>
    </row>
    <row r="9850" spans="1:2" x14ac:dyDescent="0.25">
      <c r="A9850" s="57">
        <v>42293118</v>
      </c>
      <c r="B9850" s="58" t="s">
        <v>17788</v>
      </c>
    </row>
    <row r="9851" spans="1:2" x14ac:dyDescent="0.25">
      <c r="A9851" s="57">
        <v>42293119</v>
      </c>
      <c r="B9851" s="58" t="s">
        <v>4874</v>
      </c>
    </row>
    <row r="9852" spans="1:2" x14ac:dyDescent="0.25">
      <c r="A9852" s="57">
        <v>42293120</v>
      </c>
      <c r="B9852" s="58" t="s">
        <v>12129</v>
      </c>
    </row>
    <row r="9853" spans="1:2" x14ac:dyDescent="0.25">
      <c r="A9853" s="57">
        <v>42293121</v>
      </c>
      <c r="B9853" s="58" t="s">
        <v>2207</v>
      </c>
    </row>
    <row r="9854" spans="1:2" x14ac:dyDescent="0.25">
      <c r="A9854" s="57">
        <v>42293122</v>
      </c>
      <c r="B9854" s="58" t="s">
        <v>8790</v>
      </c>
    </row>
    <row r="9855" spans="1:2" x14ac:dyDescent="0.25">
      <c r="A9855" s="57">
        <v>42293123</v>
      </c>
      <c r="B9855" s="58" t="s">
        <v>13544</v>
      </c>
    </row>
    <row r="9856" spans="1:2" x14ac:dyDescent="0.25">
      <c r="A9856" s="57">
        <v>42293124</v>
      </c>
      <c r="B9856" s="58" t="s">
        <v>15447</v>
      </c>
    </row>
    <row r="9857" spans="1:2" x14ac:dyDescent="0.25">
      <c r="A9857" s="57">
        <v>42293125</v>
      </c>
      <c r="B9857" s="58" t="s">
        <v>9526</v>
      </c>
    </row>
    <row r="9858" spans="1:2" x14ac:dyDescent="0.25">
      <c r="A9858" s="57">
        <v>42293126</v>
      </c>
      <c r="B9858" s="58" t="s">
        <v>3954</v>
      </c>
    </row>
    <row r="9859" spans="1:2" x14ac:dyDescent="0.25">
      <c r="A9859" s="57">
        <v>42293127</v>
      </c>
      <c r="B9859" s="58" t="s">
        <v>9527</v>
      </c>
    </row>
    <row r="9860" spans="1:2" x14ac:dyDescent="0.25">
      <c r="A9860" s="57">
        <v>42293128</v>
      </c>
      <c r="B9860" s="58" t="s">
        <v>10526</v>
      </c>
    </row>
    <row r="9861" spans="1:2" x14ac:dyDescent="0.25">
      <c r="A9861" s="57">
        <v>42293129</v>
      </c>
      <c r="B9861" s="58" t="s">
        <v>16258</v>
      </c>
    </row>
    <row r="9862" spans="1:2" x14ac:dyDescent="0.25">
      <c r="A9862" s="57">
        <v>42293130</v>
      </c>
      <c r="B9862" s="58" t="s">
        <v>6843</v>
      </c>
    </row>
    <row r="9863" spans="1:2" x14ac:dyDescent="0.25">
      <c r="A9863" s="57">
        <v>42293131</v>
      </c>
      <c r="B9863" s="58" t="s">
        <v>10783</v>
      </c>
    </row>
    <row r="9864" spans="1:2" x14ac:dyDescent="0.25">
      <c r="A9864" s="57">
        <v>42293132</v>
      </c>
      <c r="B9864" s="58" t="s">
        <v>5866</v>
      </c>
    </row>
    <row r="9865" spans="1:2" x14ac:dyDescent="0.25">
      <c r="A9865" s="57">
        <v>42293133</v>
      </c>
      <c r="B9865" s="58" t="s">
        <v>4734</v>
      </c>
    </row>
    <row r="9866" spans="1:2" x14ac:dyDescent="0.25">
      <c r="A9866" s="57">
        <v>42293134</v>
      </c>
      <c r="B9866" s="58" t="s">
        <v>7273</v>
      </c>
    </row>
    <row r="9867" spans="1:2" x14ac:dyDescent="0.25">
      <c r="A9867" s="57">
        <v>42293135</v>
      </c>
      <c r="B9867" s="58" t="s">
        <v>15086</v>
      </c>
    </row>
    <row r="9868" spans="1:2" x14ac:dyDescent="0.25">
      <c r="A9868" s="57">
        <v>42293136</v>
      </c>
      <c r="B9868" s="58" t="s">
        <v>6960</v>
      </c>
    </row>
    <row r="9869" spans="1:2" x14ac:dyDescent="0.25">
      <c r="A9869" s="57">
        <v>42293137</v>
      </c>
      <c r="B9869" s="58" t="s">
        <v>11195</v>
      </c>
    </row>
    <row r="9870" spans="1:2" x14ac:dyDescent="0.25">
      <c r="A9870" s="57">
        <v>42293138</v>
      </c>
      <c r="B9870" s="58" t="s">
        <v>14770</v>
      </c>
    </row>
    <row r="9871" spans="1:2" x14ac:dyDescent="0.25">
      <c r="A9871" s="57">
        <v>42293139</v>
      </c>
      <c r="B9871" s="58" t="s">
        <v>4902</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11170</v>
      </c>
    </row>
    <row r="9876" spans="1:2" x14ac:dyDescent="0.25">
      <c r="A9876" s="57">
        <v>42293304</v>
      </c>
      <c r="B9876" s="58" t="s">
        <v>11847</v>
      </c>
    </row>
    <row r="9877" spans="1:2" x14ac:dyDescent="0.25">
      <c r="A9877" s="57">
        <v>42293401</v>
      </c>
      <c r="B9877" s="58" t="s">
        <v>8443</v>
      </c>
    </row>
    <row r="9878" spans="1:2" x14ac:dyDescent="0.25">
      <c r="A9878" s="57">
        <v>42293403</v>
      </c>
      <c r="B9878" s="58" t="s">
        <v>16208</v>
      </c>
    </row>
    <row r="9879" spans="1:2" x14ac:dyDescent="0.25">
      <c r="A9879" s="57">
        <v>42293404</v>
      </c>
      <c r="B9879" s="58" t="s">
        <v>10981</v>
      </c>
    </row>
    <row r="9880" spans="1:2" x14ac:dyDescent="0.25">
      <c r="A9880" s="57">
        <v>42293405</v>
      </c>
      <c r="B9880" s="58" t="s">
        <v>9999</v>
      </c>
    </row>
    <row r="9881" spans="1:2" x14ac:dyDescent="0.25">
      <c r="A9881" s="57">
        <v>42293406</v>
      </c>
      <c r="B9881" s="58" t="s">
        <v>9140</v>
      </c>
    </row>
    <row r="9882" spans="1:2" x14ac:dyDescent="0.25">
      <c r="A9882" s="57">
        <v>42293407</v>
      </c>
      <c r="B9882" s="58" t="s">
        <v>12356</v>
      </c>
    </row>
    <row r="9883" spans="1:2" x14ac:dyDescent="0.25">
      <c r="A9883" s="57">
        <v>42293501</v>
      </c>
      <c r="B9883" s="58" t="s">
        <v>4061</v>
      </c>
    </row>
    <row r="9884" spans="1:2" x14ac:dyDescent="0.25">
      <c r="A9884" s="57">
        <v>42293502</v>
      </c>
      <c r="B9884" s="58" t="s">
        <v>8677</v>
      </c>
    </row>
    <row r="9885" spans="1:2" x14ac:dyDescent="0.25">
      <c r="A9885" s="57">
        <v>42293503</v>
      </c>
      <c r="B9885" s="58" t="s">
        <v>12817</v>
      </c>
    </row>
    <row r="9886" spans="1:2" x14ac:dyDescent="0.25">
      <c r="A9886" s="57">
        <v>42293504</v>
      </c>
      <c r="B9886" s="58" t="s">
        <v>14132</v>
      </c>
    </row>
    <row r="9887" spans="1:2" x14ac:dyDescent="0.25">
      <c r="A9887" s="57">
        <v>42293505</v>
      </c>
      <c r="B9887" s="58" t="s">
        <v>17187</v>
      </c>
    </row>
    <row r="9888" spans="1:2" x14ac:dyDescent="0.25">
      <c r="A9888" s="57">
        <v>42293506</v>
      </c>
      <c r="B9888" s="58" t="s">
        <v>8012</v>
      </c>
    </row>
    <row r="9889" spans="1:2" x14ac:dyDescent="0.25">
      <c r="A9889" s="57">
        <v>42293507</v>
      </c>
      <c r="B9889" s="58" t="s">
        <v>240</v>
      </c>
    </row>
    <row r="9890" spans="1:2" x14ac:dyDescent="0.25">
      <c r="A9890" s="57">
        <v>42293508</v>
      </c>
      <c r="B9890" s="58" t="s">
        <v>5967</v>
      </c>
    </row>
    <row r="9891" spans="1:2" x14ac:dyDescent="0.25">
      <c r="A9891" s="57">
        <v>42293509</v>
      </c>
      <c r="B9891" s="58" t="s">
        <v>9042</v>
      </c>
    </row>
    <row r="9892" spans="1:2" x14ac:dyDescent="0.25">
      <c r="A9892" s="57">
        <v>42293601</v>
      </c>
      <c r="B9892" s="58" t="s">
        <v>8587</v>
      </c>
    </row>
    <row r="9893" spans="1:2" x14ac:dyDescent="0.25">
      <c r="A9893" s="57">
        <v>42293602</v>
      </c>
      <c r="B9893" s="58" t="s">
        <v>16999</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14193</v>
      </c>
    </row>
    <row r="9901" spans="1:2" x14ac:dyDescent="0.25">
      <c r="A9901" s="57">
        <v>42293804</v>
      </c>
      <c r="B9901" s="58" t="s">
        <v>866</v>
      </c>
    </row>
    <row r="9902" spans="1:2" x14ac:dyDescent="0.25">
      <c r="A9902" s="57">
        <v>42293901</v>
      </c>
      <c r="B9902" s="58" t="s">
        <v>15905</v>
      </c>
    </row>
    <row r="9903" spans="1:2" x14ac:dyDescent="0.25">
      <c r="A9903" s="57">
        <v>42293902</v>
      </c>
      <c r="B9903" s="58" t="s">
        <v>410</v>
      </c>
    </row>
    <row r="9904" spans="1:2" x14ac:dyDescent="0.25">
      <c r="A9904" s="57">
        <v>42294001</v>
      </c>
      <c r="B9904" s="58" t="s">
        <v>15745</v>
      </c>
    </row>
    <row r="9905" spans="1:2" x14ac:dyDescent="0.25">
      <c r="A9905" s="57">
        <v>42294002</v>
      </c>
      <c r="B9905" s="58" t="s">
        <v>9632</v>
      </c>
    </row>
    <row r="9906" spans="1:2" x14ac:dyDescent="0.25">
      <c r="A9906" s="57">
        <v>42294003</v>
      </c>
      <c r="B9906" s="58" t="s">
        <v>10606</v>
      </c>
    </row>
    <row r="9907" spans="1:2" x14ac:dyDescent="0.25">
      <c r="A9907" s="57">
        <v>42294101</v>
      </c>
      <c r="B9907" s="58" t="s">
        <v>6281</v>
      </c>
    </row>
    <row r="9908" spans="1:2" x14ac:dyDescent="0.25">
      <c r="A9908" s="57">
        <v>42294102</v>
      </c>
      <c r="B9908" s="58" t="s">
        <v>11863</v>
      </c>
    </row>
    <row r="9909" spans="1:2" x14ac:dyDescent="0.25">
      <c r="A9909" s="57">
        <v>42294103</v>
      </c>
      <c r="B9909" s="58" t="s">
        <v>2063</v>
      </c>
    </row>
    <row r="9910" spans="1:2" x14ac:dyDescent="0.25">
      <c r="A9910" s="57">
        <v>42294201</v>
      </c>
      <c r="B9910" s="58" t="s">
        <v>7372</v>
      </c>
    </row>
    <row r="9911" spans="1:2" x14ac:dyDescent="0.25">
      <c r="A9911" s="57">
        <v>42294202</v>
      </c>
      <c r="B9911" s="58" t="s">
        <v>7837</v>
      </c>
    </row>
    <row r="9912" spans="1:2" x14ac:dyDescent="0.25">
      <c r="A9912" s="57">
        <v>42294203</v>
      </c>
      <c r="B9912" s="58" t="s">
        <v>4046</v>
      </c>
    </row>
    <row r="9913" spans="1:2" x14ac:dyDescent="0.25">
      <c r="A9913" s="57">
        <v>42294204</v>
      </c>
      <c r="B9913" s="58" t="s">
        <v>4846</v>
      </c>
    </row>
    <row r="9914" spans="1:2" x14ac:dyDescent="0.25">
      <c r="A9914" s="57">
        <v>42294205</v>
      </c>
      <c r="B9914" s="58" t="s">
        <v>17935</v>
      </c>
    </row>
    <row r="9915" spans="1:2" x14ac:dyDescent="0.25">
      <c r="A9915" s="57">
        <v>42294206</v>
      </c>
      <c r="B9915" s="58" t="s">
        <v>11788</v>
      </c>
    </row>
    <row r="9916" spans="1:2" x14ac:dyDescent="0.25">
      <c r="A9916" s="57">
        <v>42294207</v>
      </c>
      <c r="B9916" s="58" t="s">
        <v>16293</v>
      </c>
    </row>
    <row r="9917" spans="1:2" x14ac:dyDescent="0.25">
      <c r="A9917" s="57">
        <v>42294208</v>
      </c>
      <c r="B9917" s="58" t="s">
        <v>16690</v>
      </c>
    </row>
    <row r="9918" spans="1:2" x14ac:dyDescent="0.25">
      <c r="A9918" s="57">
        <v>42294209</v>
      </c>
      <c r="B9918" s="58" t="s">
        <v>10368</v>
      </c>
    </row>
    <row r="9919" spans="1:2" x14ac:dyDescent="0.25">
      <c r="A9919" s="57">
        <v>42294210</v>
      </c>
      <c r="B9919" s="58" t="s">
        <v>17428</v>
      </c>
    </row>
    <row r="9920" spans="1:2" x14ac:dyDescent="0.25">
      <c r="A9920" s="57">
        <v>42294211</v>
      </c>
      <c r="B9920" s="58" t="s">
        <v>3365</v>
      </c>
    </row>
    <row r="9921" spans="1:2" x14ac:dyDescent="0.25">
      <c r="A9921" s="57">
        <v>42294212</v>
      </c>
      <c r="B9921" s="58" t="s">
        <v>13570</v>
      </c>
    </row>
    <row r="9922" spans="1:2" x14ac:dyDescent="0.25">
      <c r="A9922" s="57">
        <v>42294213</v>
      </c>
      <c r="B9922" s="58" t="s">
        <v>13448</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14870</v>
      </c>
    </row>
    <row r="9927" spans="1:2" x14ac:dyDescent="0.25">
      <c r="A9927" s="57">
        <v>42294218</v>
      </c>
      <c r="B9927" s="58" t="s">
        <v>18046</v>
      </c>
    </row>
    <row r="9928" spans="1:2" x14ac:dyDescent="0.25">
      <c r="A9928" s="57">
        <v>42294219</v>
      </c>
      <c r="B9928" s="58" t="s">
        <v>8363</v>
      </c>
    </row>
    <row r="9929" spans="1:2" x14ac:dyDescent="0.25">
      <c r="A9929" s="57">
        <v>42294220</v>
      </c>
      <c r="B9929" s="58" t="s">
        <v>5782</v>
      </c>
    </row>
    <row r="9930" spans="1:2" x14ac:dyDescent="0.25">
      <c r="A9930" s="57">
        <v>42294301</v>
      </c>
      <c r="B9930" s="58" t="s">
        <v>11705</v>
      </c>
    </row>
    <row r="9931" spans="1:2" x14ac:dyDescent="0.25">
      <c r="A9931" s="57">
        <v>42294302</v>
      </c>
      <c r="B9931" s="58" t="s">
        <v>15273</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7296</v>
      </c>
    </row>
    <row r="9937" spans="1:2" x14ac:dyDescent="0.25">
      <c r="A9937" s="57">
        <v>42294402</v>
      </c>
      <c r="B9937" s="58" t="s">
        <v>13184</v>
      </c>
    </row>
    <row r="9938" spans="1:2" x14ac:dyDescent="0.25">
      <c r="A9938" s="57">
        <v>42294501</v>
      </c>
      <c r="B9938" s="58" t="s">
        <v>6122</v>
      </c>
    </row>
    <row r="9939" spans="1:2" x14ac:dyDescent="0.25">
      <c r="A9939" s="57">
        <v>42294502</v>
      </c>
      <c r="B9939" s="58" t="s">
        <v>5803</v>
      </c>
    </row>
    <row r="9940" spans="1:2" x14ac:dyDescent="0.25">
      <c r="A9940" s="57">
        <v>42294503</v>
      </c>
      <c r="B9940" s="58" t="s">
        <v>8283</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18014</v>
      </c>
    </row>
    <row r="9945" spans="1:2" x14ac:dyDescent="0.25">
      <c r="A9945" s="57">
        <v>42294508</v>
      </c>
      <c r="B9945" s="58" t="s">
        <v>13224</v>
      </c>
    </row>
    <row r="9946" spans="1:2" x14ac:dyDescent="0.25">
      <c r="A9946" s="57">
        <v>42294509</v>
      </c>
      <c r="B9946" s="58" t="s">
        <v>4899</v>
      </c>
    </row>
    <row r="9947" spans="1:2" x14ac:dyDescent="0.25">
      <c r="A9947" s="57">
        <v>42294510</v>
      </c>
      <c r="B9947" s="58" t="s">
        <v>8451</v>
      </c>
    </row>
    <row r="9948" spans="1:2" x14ac:dyDescent="0.25">
      <c r="A9948" s="57">
        <v>42294511</v>
      </c>
      <c r="B9948" s="58" t="s">
        <v>15563</v>
      </c>
    </row>
    <row r="9949" spans="1:2" x14ac:dyDescent="0.25">
      <c r="A9949" s="57">
        <v>42294512</v>
      </c>
      <c r="B9949" s="58" t="s">
        <v>4336</v>
      </c>
    </row>
    <row r="9950" spans="1:2" x14ac:dyDescent="0.25">
      <c r="A9950" s="57">
        <v>42294513</v>
      </c>
      <c r="B9950" s="58" t="s">
        <v>12186</v>
      </c>
    </row>
    <row r="9951" spans="1:2" x14ac:dyDescent="0.25">
      <c r="A9951" s="57">
        <v>42294514</v>
      </c>
      <c r="B9951" s="58" t="s">
        <v>11762</v>
      </c>
    </row>
    <row r="9952" spans="1:2" x14ac:dyDescent="0.25">
      <c r="A9952" s="57">
        <v>42294515</v>
      </c>
      <c r="B9952" s="58" t="s">
        <v>11557</v>
      </c>
    </row>
    <row r="9953" spans="1:2" x14ac:dyDescent="0.25">
      <c r="A9953" s="57">
        <v>42294516</v>
      </c>
      <c r="B9953" s="58" t="s">
        <v>6124</v>
      </c>
    </row>
    <row r="9954" spans="1:2" x14ac:dyDescent="0.25">
      <c r="A9954" s="57">
        <v>42294517</v>
      </c>
      <c r="B9954" s="58" t="s">
        <v>8155</v>
      </c>
    </row>
    <row r="9955" spans="1:2" x14ac:dyDescent="0.25">
      <c r="A9955" s="57">
        <v>42294518</v>
      </c>
      <c r="B9955" s="58" t="s">
        <v>7727</v>
      </c>
    </row>
    <row r="9956" spans="1:2" x14ac:dyDescent="0.25">
      <c r="A9956" s="57">
        <v>42294519</v>
      </c>
      <c r="B9956" s="58" t="s">
        <v>2693</v>
      </c>
    </row>
    <row r="9957" spans="1:2" x14ac:dyDescent="0.25">
      <c r="A9957" s="57">
        <v>42294520</v>
      </c>
      <c r="B9957" s="58" t="s">
        <v>9798</v>
      </c>
    </row>
    <row r="9958" spans="1:2" x14ac:dyDescent="0.25">
      <c r="A9958" s="57">
        <v>42294521</v>
      </c>
      <c r="B9958" s="58" t="s">
        <v>8309</v>
      </c>
    </row>
    <row r="9959" spans="1:2" x14ac:dyDescent="0.25">
      <c r="A9959" s="57">
        <v>42294522</v>
      </c>
      <c r="B9959" s="58" t="s">
        <v>16253</v>
      </c>
    </row>
    <row r="9960" spans="1:2" x14ac:dyDescent="0.25">
      <c r="A9960" s="57">
        <v>42294523</v>
      </c>
      <c r="B9960" s="58" t="s">
        <v>9897</v>
      </c>
    </row>
    <row r="9961" spans="1:2" x14ac:dyDescent="0.25">
      <c r="A9961" s="57">
        <v>42294524</v>
      </c>
      <c r="B9961" s="58" t="s">
        <v>10223</v>
      </c>
    </row>
    <row r="9962" spans="1:2" x14ac:dyDescent="0.25">
      <c r="A9962" s="57">
        <v>42294525</v>
      </c>
      <c r="B9962" s="58" t="s">
        <v>5546</v>
      </c>
    </row>
    <row r="9963" spans="1:2" x14ac:dyDescent="0.25">
      <c r="A9963" s="57">
        <v>42294526</v>
      </c>
      <c r="B9963" s="58" t="s">
        <v>6869</v>
      </c>
    </row>
    <row r="9964" spans="1:2" x14ac:dyDescent="0.25">
      <c r="A9964" s="57">
        <v>42294601</v>
      </c>
      <c r="B9964" s="58" t="s">
        <v>8540</v>
      </c>
    </row>
    <row r="9965" spans="1:2" x14ac:dyDescent="0.25">
      <c r="A9965" s="57">
        <v>42294602</v>
      </c>
      <c r="B9965" s="58" t="s">
        <v>9975</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16393</v>
      </c>
    </row>
    <row r="9972" spans="1:2" x14ac:dyDescent="0.25">
      <c r="A9972" s="57">
        <v>42294702</v>
      </c>
      <c r="B9972" s="58" t="s">
        <v>11562</v>
      </c>
    </row>
    <row r="9973" spans="1:2" x14ac:dyDescent="0.25">
      <c r="A9973" s="57">
        <v>42294703</v>
      </c>
      <c r="B9973" s="58" t="s">
        <v>10978</v>
      </c>
    </row>
    <row r="9974" spans="1:2" x14ac:dyDescent="0.25">
      <c r="A9974" s="57">
        <v>42294704</v>
      </c>
      <c r="B9974" s="58" t="s">
        <v>2391</v>
      </c>
    </row>
    <row r="9975" spans="1:2" x14ac:dyDescent="0.25">
      <c r="A9975" s="57">
        <v>42294705</v>
      </c>
      <c r="B9975" s="58" t="s">
        <v>13379</v>
      </c>
    </row>
    <row r="9976" spans="1:2" x14ac:dyDescent="0.25">
      <c r="A9976" s="57">
        <v>42294706</v>
      </c>
      <c r="B9976" s="58" t="s">
        <v>4470</v>
      </c>
    </row>
    <row r="9977" spans="1:2" x14ac:dyDescent="0.25">
      <c r="A9977" s="57">
        <v>42294707</v>
      </c>
      <c r="B9977" s="58" t="s">
        <v>13882</v>
      </c>
    </row>
    <row r="9978" spans="1:2" x14ac:dyDescent="0.25">
      <c r="A9978" s="57">
        <v>42294708</v>
      </c>
      <c r="B9978" s="58" t="s">
        <v>15314</v>
      </c>
    </row>
    <row r="9979" spans="1:2" x14ac:dyDescent="0.25">
      <c r="A9979" s="57">
        <v>42294709</v>
      </c>
      <c r="B9979" s="58" t="s">
        <v>18510</v>
      </c>
    </row>
    <row r="9980" spans="1:2" x14ac:dyDescent="0.25">
      <c r="A9980" s="57">
        <v>42294710</v>
      </c>
      <c r="B9980" s="58" t="s">
        <v>6846</v>
      </c>
    </row>
    <row r="9981" spans="1:2" x14ac:dyDescent="0.25">
      <c r="A9981" s="57">
        <v>42294711</v>
      </c>
      <c r="B9981" s="58" t="s">
        <v>16349</v>
      </c>
    </row>
    <row r="9982" spans="1:2" x14ac:dyDescent="0.25">
      <c r="A9982" s="57">
        <v>42294712</v>
      </c>
      <c r="B9982" s="58" t="s">
        <v>4928</v>
      </c>
    </row>
    <row r="9983" spans="1:2" x14ac:dyDescent="0.25">
      <c r="A9983" s="57">
        <v>42294713</v>
      </c>
      <c r="B9983" s="58" t="s">
        <v>7022</v>
      </c>
    </row>
    <row r="9984" spans="1:2" x14ac:dyDescent="0.25">
      <c r="A9984" s="57">
        <v>42294714</v>
      </c>
      <c r="B9984" s="58" t="s">
        <v>10715</v>
      </c>
    </row>
    <row r="9985" spans="1:2" x14ac:dyDescent="0.25">
      <c r="A9985" s="57">
        <v>42294715</v>
      </c>
      <c r="B9985" s="58" t="s">
        <v>15882</v>
      </c>
    </row>
    <row r="9986" spans="1:2" x14ac:dyDescent="0.25">
      <c r="A9986" s="57">
        <v>42294716</v>
      </c>
      <c r="B9986" s="58" t="s">
        <v>14336</v>
      </c>
    </row>
    <row r="9987" spans="1:2" x14ac:dyDescent="0.25">
      <c r="A9987" s="57">
        <v>42294717</v>
      </c>
      <c r="B9987" s="58" t="s">
        <v>5438</v>
      </c>
    </row>
    <row r="9988" spans="1:2" x14ac:dyDescent="0.25">
      <c r="A9988" s="57">
        <v>42294718</v>
      </c>
      <c r="B9988" s="58" t="s">
        <v>3385</v>
      </c>
    </row>
    <row r="9989" spans="1:2" x14ac:dyDescent="0.25">
      <c r="A9989" s="57">
        <v>42294719</v>
      </c>
      <c r="B9989" s="58" t="s">
        <v>1271</v>
      </c>
    </row>
    <row r="9990" spans="1:2" x14ac:dyDescent="0.25">
      <c r="A9990" s="57">
        <v>42294720</v>
      </c>
      <c r="B9990" s="58" t="s">
        <v>10853</v>
      </c>
    </row>
    <row r="9991" spans="1:2" x14ac:dyDescent="0.25">
      <c r="A9991" s="57">
        <v>42294721</v>
      </c>
      <c r="B9991" s="58" t="s">
        <v>9561</v>
      </c>
    </row>
    <row r="9992" spans="1:2" x14ac:dyDescent="0.25">
      <c r="A9992" s="57">
        <v>42294722</v>
      </c>
      <c r="B9992" s="58" t="s">
        <v>2172</v>
      </c>
    </row>
    <row r="9993" spans="1:2" x14ac:dyDescent="0.25">
      <c r="A9993" s="57">
        <v>42294801</v>
      </c>
      <c r="B9993" s="58" t="s">
        <v>3108</v>
      </c>
    </row>
    <row r="9994" spans="1:2" x14ac:dyDescent="0.25">
      <c r="A9994" s="57">
        <v>42294802</v>
      </c>
      <c r="B9994" s="58" t="s">
        <v>7762</v>
      </c>
    </row>
    <row r="9995" spans="1:2" x14ac:dyDescent="0.25">
      <c r="A9995" s="57">
        <v>42294803</v>
      </c>
      <c r="B9995" s="58" t="s">
        <v>17617</v>
      </c>
    </row>
    <row r="9996" spans="1:2" x14ac:dyDescent="0.25">
      <c r="A9996" s="57">
        <v>42294804</v>
      </c>
      <c r="B9996" s="58" t="s">
        <v>15250</v>
      </c>
    </row>
    <row r="9997" spans="1:2" x14ac:dyDescent="0.25">
      <c r="A9997" s="57">
        <v>42294805</v>
      </c>
      <c r="B9997" s="58" t="s">
        <v>8990</v>
      </c>
    </row>
    <row r="9998" spans="1:2" x14ac:dyDescent="0.25">
      <c r="A9998" s="57">
        <v>42294806</v>
      </c>
      <c r="B9998" s="58" t="s">
        <v>7803</v>
      </c>
    </row>
    <row r="9999" spans="1:2" x14ac:dyDescent="0.25">
      <c r="A9999" s="57">
        <v>42294807</v>
      </c>
      <c r="B9999" s="58" t="s">
        <v>4579</v>
      </c>
    </row>
    <row r="10000" spans="1:2" x14ac:dyDescent="0.25">
      <c r="A10000" s="57">
        <v>42294808</v>
      </c>
      <c r="B10000" s="58" t="s">
        <v>9077</v>
      </c>
    </row>
    <row r="10001" spans="1:2" x14ac:dyDescent="0.25">
      <c r="A10001" s="57">
        <v>42294901</v>
      </c>
      <c r="B10001" s="58" t="s">
        <v>12496</v>
      </c>
    </row>
    <row r="10002" spans="1:2" x14ac:dyDescent="0.25">
      <c r="A10002" s="57">
        <v>42294902</v>
      </c>
      <c r="B10002" s="58" t="s">
        <v>8425</v>
      </c>
    </row>
    <row r="10003" spans="1:2" x14ac:dyDescent="0.25">
      <c r="A10003" s="57">
        <v>42294903</v>
      </c>
      <c r="B10003" s="58" t="s">
        <v>3653</v>
      </c>
    </row>
    <row r="10004" spans="1:2" x14ac:dyDescent="0.25">
      <c r="A10004" s="57">
        <v>42294904</v>
      </c>
      <c r="B10004" s="58" t="s">
        <v>6342</v>
      </c>
    </row>
    <row r="10005" spans="1:2" x14ac:dyDescent="0.25">
      <c r="A10005" s="57">
        <v>42294905</v>
      </c>
      <c r="B10005" s="58" t="s">
        <v>14094</v>
      </c>
    </row>
    <row r="10006" spans="1:2" x14ac:dyDescent="0.25">
      <c r="A10006" s="57">
        <v>42294906</v>
      </c>
      <c r="B10006" s="58" t="s">
        <v>17966</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13517</v>
      </c>
    </row>
    <row r="10010" spans="1:2" x14ac:dyDescent="0.25">
      <c r="A10010" s="57">
        <v>42294910</v>
      </c>
      <c r="B10010" s="58" t="s">
        <v>11237</v>
      </c>
    </row>
    <row r="10011" spans="1:2" x14ac:dyDescent="0.25">
      <c r="A10011" s="57">
        <v>42294911</v>
      </c>
      <c r="B10011" s="58" t="s">
        <v>3626</v>
      </c>
    </row>
    <row r="10012" spans="1:2" x14ac:dyDescent="0.25">
      <c r="A10012" s="57">
        <v>42294912</v>
      </c>
      <c r="B10012" s="58" t="s">
        <v>7004</v>
      </c>
    </row>
    <row r="10013" spans="1:2" x14ac:dyDescent="0.25">
      <c r="A10013" s="57">
        <v>42294913</v>
      </c>
      <c r="B10013" s="58" t="s">
        <v>6047</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11295</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9735</v>
      </c>
    </row>
    <row r="10021" spans="1:2" x14ac:dyDescent="0.25">
      <c r="A10021" s="57">
        <v>42294921</v>
      </c>
      <c r="B10021" s="58" t="s">
        <v>14226</v>
      </c>
    </row>
    <row r="10022" spans="1:2" x14ac:dyDescent="0.25">
      <c r="A10022" s="57">
        <v>42294922</v>
      </c>
      <c r="B10022" s="58" t="s">
        <v>8661</v>
      </c>
    </row>
    <row r="10023" spans="1:2" x14ac:dyDescent="0.25">
      <c r="A10023" s="57">
        <v>42294923</v>
      </c>
      <c r="B10023" s="58" t="s">
        <v>14239</v>
      </c>
    </row>
    <row r="10024" spans="1:2" x14ac:dyDescent="0.25">
      <c r="A10024" s="57">
        <v>42294924</v>
      </c>
      <c r="B10024" s="58" t="s">
        <v>9800</v>
      </c>
    </row>
    <row r="10025" spans="1:2" x14ac:dyDescent="0.25">
      <c r="A10025" s="57">
        <v>42294925</v>
      </c>
      <c r="B10025" s="58" t="s">
        <v>10891</v>
      </c>
    </row>
    <row r="10026" spans="1:2" x14ac:dyDescent="0.25">
      <c r="A10026" s="57">
        <v>42294926</v>
      </c>
      <c r="B10026" s="58" t="s">
        <v>13997</v>
      </c>
    </row>
    <row r="10027" spans="1:2" x14ac:dyDescent="0.25">
      <c r="A10027" s="57">
        <v>42294927</v>
      </c>
      <c r="B10027" s="58" t="s">
        <v>10916</v>
      </c>
    </row>
    <row r="10028" spans="1:2" x14ac:dyDescent="0.25">
      <c r="A10028" s="57">
        <v>42294928</v>
      </c>
      <c r="B10028" s="58" t="s">
        <v>9945</v>
      </c>
    </row>
    <row r="10029" spans="1:2" x14ac:dyDescent="0.25">
      <c r="A10029" s="57">
        <v>42294929</v>
      </c>
      <c r="B10029" s="58" t="s">
        <v>6727</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9321</v>
      </c>
    </row>
    <row r="10034" spans="1:2" x14ac:dyDescent="0.25">
      <c r="A10034" s="57">
        <v>42294934</v>
      </c>
      <c r="B10034" s="58" t="s">
        <v>15924</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9330</v>
      </c>
    </row>
    <row r="10039" spans="1:2" x14ac:dyDescent="0.25">
      <c r="A10039" s="57">
        <v>42294939</v>
      </c>
      <c r="B10039" s="58" t="s">
        <v>12785</v>
      </c>
    </row>
    <row r="10040" spans="1:2" x14ac:dyDescent="0.25">
      <c r="A10040" s="57">
        <v>42294940</v>
      </c>
      <c r="B10040" s="58" t="s">
        <v>15338</v>
      </c>
    </row>
    <row r="10041" spans="1:2" x14ac:dyDescent="0.25">
      <c r="A10041" s="57">
        <v>42294941</v>
      </c>
      <c r="B10041" s="58" t="s">
        <v>7765</v>
      </c>
    </row>
    <row r="10042" spans="1:2" x14ac:dyDescent="0.25">
      <c r="A10042" s="57">
        <v>42294942</v>
      </c>
      <c r="B10042" s="58" t="s">
        <v>15085</v>
      </c>
    </row>
    <row r="10043" spans="1:2" x14ac:dyDescent="0.25">
      <c r="A10043" s="57">
        <v>42294943</v>
      </c>
      <c r="B10043" s="58" t="s">
        <v>6837</v>
      </c>
    </row>
    <row r="10044" spans="1:2" x14ac:dyDescent="0.25">
      <c r="A10044" s="57">
        <v>42294944</v>
      </c>
      <c r="B10044" s="58" t="s">
        <v>5749</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10854</v>
      </c>
    </row>
    <row r="10048" spans="1:2" x14ac:dyDescent="0.25">
      <c r="A10048" s="57">
        <v>42294948</v>
      </c>
      <c r="B10048" s="58" t="s">
        <v>4844</v>
      </c>
    </row>
    <row r="10049" spans="1:2" x14ac:dyDescent="0.25">
      <c r="A10049" s="57">
        <v>42294949</v>
      </c>
      <c r="B10049" s="58" t="s">
        <v>4926</v>
      </c>
    </row>
    <row r="10050" spans="1:2" x14ac:dyDescent="0.25">
      <c r="A10050" s="57">
        <v>42294950</v>
      </c>
      <c r="B10050" s="58" t="s">
        <v>11324</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14481</v>
      </c>
    </row>
    <row r="10054" spans="1:2" x14ac:dyDescent="0.25">
      <c r="A10054" s="57">
        <v>42294954</v>
      </c>
      <c r="B10054" s="58" t="s">
        <v>18016</v>
      </c>
    </row>
    <row r="10055" spans="1:2" x14ac:dyDescent="0.25">
      <c r="A10055" s="57">
        <v>42294955</v>
      </c>
      <c r="B10055" s="58" t="s">
        <v>10453</v>
      </c>
    </row>
    <row r="10056" spans="1:2" x14ac:dyDescent="0.25">
      <c r="A10056" s="57">
        <v>42294956</v>
      </c>
      <c r="B10056" s="58" t="s">
        <v>9315</v>
      </c>
    </row>
    <row r="10057" spans="1:2" x14ac:dyDescent="0.25">
      <c r="A10057" s="57">
        <v>42295001</v>
      </c>
      <c r="B10057" s="58" t="s">
        <v>12294</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11618</v>
      </c>
    </row>
    <row r="10061" spans="1:2" x14ac:dyDescent="0.25">
      <c r="A10061" s="57">
        <v>42295005</v>
      </c>
      <c r="B10061" s="58" t="s">
        <v>15004</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16594</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5642</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5870</v>
      </c>
    </row>
    <row r="10071" spans="1:2" x14ac:dyDescent="0.25">
      <c r="A10071" s="57">
        <v>42295015</v>
      </c>
      <c r="B10071" s="58" t="s">
        <v>12215</v>
      </c>
    </row>
    <row r="10072" spans="1:2" x14ac:dyDescent="0.25">
      <c r="A10072" s="57">
        <v>42295101</v>
      </c>
      <c r="B10072" s="58" t="s">
        <v>15659</v>
      </c>
    </row>
    <row r="10073" spans="1:2" x14ac:dyDescent="0.25">
      <c r="A10073" s="57">
        <v>42295102</v>
      </c>
      <c r="B10073" s="58" t="s">
        <v>11315</v>
      </c>
    </row>
    <row r="10074" spans="1:2" x14ac:dyDescent="0.25">
      <c r="A10074" s="57">
        <v>42295103</v>
      </c>
      <c r="B10074" s="58" t="s">
        <v>18094</v>
      </c>
    </row>
    <row r="10075" spans="1:2" x14ac:dyDescent="0.25">
      <c r="A10075" s="57">
        <v>42295104</v>
      </c>
      <c r="B10075" s="58" t="s">
        <v>8404</v>
      </c>
    </row>
    <row r="10076" spans="1:2" x14ac:dyDescent="0.25">
      <c r="A10076" s="57">
        <v>42295105</v>
      </c>
      <c r="B10076" s="58" t="s">
        <v>10364</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15502</v>
      </c>
    </row>
    <row r="10080" spans="1:2" x14ac:dyDescent="0.25">
      <c r="A10080" s="57">
        <v>42295109</v>
      </c>
      <c r="B10080" s="58" t="s">
        <v>7896</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15616</v>
      </c>
    </row>
    <row r="10084" spans="1:2" x14ac:dyDescent="0.25">
      <c r="A10084" s="57">
        <v>42295113</v>
      </c>
      <c r="B10084" s="58" t="s">
        <v>16973</v>
      </c>
    </row>
    <row r="10085" spans="1:2" x14ac:dyDescent="0.25">
      <c r="A10085" s="57">
        <v>42295114</v>
      </c>
      <c r="B10085" s="58" t="s">
        <v>11981</v>
      </c>
    </row>
    <row r="10086" spans="1:2" x14ac:dyDescent="0.25">
      <c r="A10086" s="57">
        <v>42295115</v>
      </c>
      <c r="B10086" s="58" t="s">
        <v>11059</v>
      </c>
    </row>
    <row r="10087" spans="1:2" x14ac:dyDescent="0.25">
      <c r="A10087" s="57">
        <v>42295116</v>
      </c>
      <c r="B10087" s="58" t="s">
        <v>6754</v>
      </c>
    </row>
    <row r="10088" spans="1:2" x14ac:dyDescent="0.25">
      <c r="A10088" s="57">
        <v>42295117</v>
      </c>
      <c r="B10088" s="58" t="s">
        <v>11233</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5115</v>
      </c>
    </row>
    <row r="10092" spans="1:2" x14ac:dyDescent="0.25">
      <c r="A10092" s="57">
        <v>42295121</v>
      </c>
      <c r="B10092" s="58" t="s">
        <v>10550</v>
      </c>
    </row>
    <row r="10093" spans="1:2" x14ac:dyDescent="0.25">
      <c r="A10093" s="57">
        <v>42295122</v>
      </c>
      <c r="B10093" s="58" t="s">
        <v>4644</v>
      </c>
    </row>
    <row r="10094" spans="1:2" x14ac:dyDescent="0.25">
      <c r="A10094" s="57">
        <v>42295123</v>
      </c>
      <c r="B10094" s="58" t="s">
        <v>5106</v>
      </c>
    </row>
    <row r="10095" spans="1:2" x14ac:dyDescent="0.25">
      <c r="A10095" s="57">
        <v>42295124</v>
      </c>
      <c r="B10095" s="58" t="s">
        <v>7934</v>
      </c>
    </row>
    <row r="10096" spans="1:2" x14ac:dyDescent="0.25">
      <c r="A10096" s="57">
        <v>42295125</v>
      </c>
      <c r="B10096" s="58" t="s">
        <v>17841</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4220</v>
      </c>
    </row>
    <row r="10100" spans="1:2" x14ac:dyDescent="0.25">
      <c r="A10100" s="57">
        <v>42295129</v>
      </c>
      <c r="B10100" s="58" t="s">
        <v>5679</v>
      </c>
    </row>
    <row r="10101" spans="1:2" x14ac:dyDescent="0.25">
      <c r="A10101" s="57">
        <v>42295130</v>
      </c>
      <c r="B10101" s="58" t="s">
        <v>14872</v>
      </c>
    </row>
    <row r="10102" spans="1:2" x14ac:dyDescent="0.25">
      <c r="A10102" s="57">
        <v>42295131</v>
      </c>
      <c r="B10102" s="58" t="s">
        <v>4599</v>
      </c>
    </row>
    <row r="10103" spans="1:2" x14ac:dyDescent="0.25">
      <c r="A10103" s="57">
        <v>42295132</v>
      </c>
      <c r="B10103" s="58" t="s">
        <v>15046</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2790</v>
      </c>
    </row>
    <row r="10109" spans="1:2" x14ac:dyDescent="0.25">
      <c r="A10109" s="57">
        <v>42295138</v>
      </c>
      <c r="B10109" s="58" t="s">
        <v>13926</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11118</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4919</v>
      </c>
    </row>
    <row r="10119" spans="1:2" x14ac:dyDescent="0.25">
      <c r="A10119" s="57">
        <v>42295302</v>
      </c>
      <c r="B10119" s="58" t="s">
        <v>16853</v>
      </c>
    </row>
    <row r="10120" spans="1:2" x14ac:dyDescent="0.25">
      <c r="A10120" s="57">
        <v>42295303</v>
      </c>
      <c r="B10120" s="58" t="s">
        <v>12714</v>
      </c>
    </row>
    <row r="10121" spans="1:2" x14ac:dyDescent="0.25">
      <c r="A10121" s="57">
        <v>42295304</v>
      </c>
      <c r="B10121" s="58" t="s">
        <v>5092</v>
      </c>
    </row>
    <row r="10122" spans="1:2" x14ac:dyDescent="0.25">
      <c r="A10122" s="57">
        <v>42295305</v>
      </c>
      <c r="B10122" s="58" t="s">
        <v>6280</v>
      </c>
    </row>
    <row r="10123" spans="1:2" x14ac:dyDescent="0.25">
      <c r="A10123" s="57">
        <v>42295306</v>
      </c>
      <c r="B10123" s="58" t="s">
        <v>16576</v>
      </c>
    </row>
    <row r="10124" spans="1:2" x14ac:dyDescent="0.25">
      <c r="A10124" s="57">
        <v>42295307</v>
      </c>
      <c r="B10124" s="58" t="s">
        <v>6286</v>
      </c>
    </row>
    <row r="10125" spans="1:2" x14ac:dyDescent="0.25">
      <c r="A10125" s="57">
        <v>42295308</v>
      </c>
      <c r="B10125" s="58" t="s">
        <v>5474</v>
      </c>
    </row>
    <row r="10126" spans="1:2" x14ac:dyDescent="0.25">
      <c r="A10126" s="57">
        <v>42295401</v>
      </c>
      <c r="B10126" s="58" t="s">
        <v>10732</v>
      </c>
    </row>
    <row r="10127" spans="1:2" x14ac:dyDescent="0.25">
      <c r="A10127" s="57">
        <v>42295402</v>
      </c>
      <c r="B10127" s="58" t="s">
        <v>5212</v>
      </c>
    </row>
    <row r="10128" spans="1:2" x14ac:dyDescent="0.25">
      <c r="A10128" s="57">
        <v>42295403</v>
      </c>
      <c r="B10128" s="58" t="s">
        <v>16366</v>
      </c>
    </row>
    <row r="10129" spans="1:2" x14ac:dyDescent="0.25">
      <c r="A10129" s="57">
        <v>42295404</v>
      </c>
      <c r="B10129" s="58" t="s">
        <v>11692</v>
      </c>
    </row>
    <row r="10130" spans="1:2" x14ac:dyDescent="0.25">
      <c r="A10130" s="57">
        <v>42295405</v>
      </c>
      <c r="B10130" s="58" t="s">
        <v>13594</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10635</v>
      </c>
    </row>
    <row r="10135" spans="1:2" x14ac:dyDescent="0.25">
      <c r="A10135" s="57">
        <v>42295410</v>
      </c>
      <c r="B10135" s="58" t="s">
        <v>12703</v>
      </c>
    </row>
    <row r="10136" spans="1:2" x14ac:dyDescent="0.25">
      <c r="A10136" s="57">
        <v>42295411</v>
      </c>
      <c r="B10136" s="58" t="s">
        <v>1825</v>
      </c>
    </row>
    <row r="10137" spans="1:2" x14ac:dyDescent="0.25">
      <c r="A10137" s="57">
        <v>42295412</v>
      </c>
      <c r="B10137" s="58" t="s">
        <v>15633</v>
      </c>
    </row>
    <row r="10138" spans="1:2" x14ac:dyDescent="0.25">
      <c r="A10138" s="57">
        <v>42295413</v>
      </c>
      <c r="B10138" s="58" t="s">
        <v>11038</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10886</v>
      </c>
    </row>
    <row r="10143" spans="1:2" x14ac:dyDescent="0.25">
      <c r="A10143" s="57">
        <v>42295418</v>
      </c>
      <c r="B10143" s="58" t="s">
        <v>14559</v>
      </c>
    </row>
    <row r="10144" spans="1:2" x14ac:dyDescent="0.25">
      <c r="A10144" s="57">
        <v>42295419</v>
      </c>
      <c r="B10144" s="58" t="s">
        <v>3742</v>
      </c>
    </row>
    <row r="10145" spans="1:2" x14ac:dyDescent="0.25">
      <c r="A10145" s="57">
        <v>42295420</v>
      </c>
      <c r="B10145" s="58" t="s">
        <v>5444</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2710</v>
      </c>
    </row>
    <row r="10152" spans="1:2" x14ac:dyDescent="0.25">
      <c r="A10152" s="57">
        <v>42295427</v>
      </c>
      <c r="B10152" s="58" t="s">
        <v>10478</v>
      </c>
    </row>
    <row r="10153" spans="1:2" x14ac:dyDescent="0.25">
      <c r="A10153" s="57">
        <v>42295428</v>
      </c>
      <c r="B10153" s="58" t="s">
        <v>6551</v>
      </c>
    </row>
    <row r="10154" spans="1:2" x14ac:dyDescent="0.25">
      <c r="A10154" s="57">
        <v>42295429</v>
      </c>
      <c r="B10154" s="58" t="s">
        <v>17682</v>
      </c>
    </row>
    <row r="10155" spans="1:2" x14ac:dyDescent="0.25">
      <c r="A10155" s="57">
        <v>42295430</v>
      </c>
      <c r="B10155" s="58" t="s">
        <v>6691</v>
      </c>
    </row>
    <row r="10156" spans="1:2" x14ac:dyDescent="0.25">
      <c r="A10156" s="57">
        <v>42295431</v>
      </c>
      <c r="B10156" s="58" t="s">
        <v>16106</v>
      </c>
    </row>
    <row r="10157" spans="1:2" x14ac:dyDescent="0.25">
      <c r="A10157" s="57">
        <v>42295432</v>
      </c>
      <c r="B10157" s="58" t="s">
        <v>12840</v>
      </c>
    </row>
    <row r="10158" spans="1:2" x14ac:dyDescent="0.25">
      <c r="A10158" s="57">
        <v>42295433</v>
      </c>
      <c r="B10158" s="58" t="s">
        <v>10009</v>
      </c>
    </row>
    <row r="10159" spans="1:2" x14ac:dyDescent="0.25">
      <c r="A10159" s="57">
        <v>42295434</v>
      </c>
      <c r="B10159" s="58" t="s">
        <v>16309</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9707</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14002</v>
      </c>
    </row>
    <row r="10166" spans="1:2" x14ac:dyDescent="0.25">
      <c r="A10166" s="57">
        <v>42295445</v>
      </c>
      <c r="B10166" s="58" t="s">
        <v>15155</v>
      </c>
    </row>
    <row r="10167" spans="1:2" x14ac:dyDescent="0.25">
      <c r="A10167" s="57">
        <v>42295446</v>
      </c>
      <c r="B10167" s="58" t="s">
        <v>14129</v>
      </c>
    </row>
    <row r="10168" spans="1:2" x14ac:dyDescent="0.25">
      <c r="A10168" s="57">
        <v>42295448</v>
      </c>
      <c r="B10168" s="58" t="s">
        <v>5717</v>
      </c>
    </row>
    <row r="10169" spans="1:2" x14ac:dyDescent="0.25">
      <c r="A10169" s="57">
        <v>42295450</v>
      </c>
      <c r="B10169" s="58" t="s">
        <v>3774</v>
      </c>
    </row>
    <row r="10170" spans="1:2" x14ac:dyDescent="0.25">
      <c r="A10170" s="57">
        <v>42295451</v>
      </c>
      <c r="B10170" s="58" t="s">
        <v>12620</v>
      </c>
    </row>
    <row r="10171" spans="1:2" x14ac:dyDescent="0.25">
      <c r="A10171" s="57">
        <v>42295452</v>
      </c>
      <c r="B10171" s="58" t="s">
        <v>13807</v>
      </c>
    </row>
    <row r="10172" spans="1:2" x14ac:dyDescent="0.25">
      <c r="A10172" s="57">
        <v>42295453</v>
      </c>
      <c r="B10172" s="58" t="s">
        <v>6363</v>
      </c>
    </row>
    <row r="10173" spans="1:2" x14ac:dyDescent="0.25">
      <c r="A10173" s="57">
        <v>42295454</v>
      </c>
      <c r="B10173" s="58" t="s">
        <v>9431</v>
      </c>
    </row>
    <row r="10174" spans="1:2" x14ac:dyDescent="0.25">
      <c r="A10174" s="57">
        <v>42295455</v>
      </c>
      <c r="B10174" s="58" t="s">
        <v>3714</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9153</v>
      </c>
    </row>
    <row r="10178" spans="1:2" x14ac:dyDescent="0.25">
      <c r="A10178" s="57">
        <v>42295459</v>
      </c>
      <c r="B10178" s="58" t="s">
        <v>17066</v>
      </c>
    </row>
    <row r="10179" spans="1:2" x14ac:dyDescent="0.25">
      <c r="A10179" s="57">
        <v>42295460</v>
      </c>
      <c r="B10179" s="58" t="s">
        <v>11490</v>
      </c>
    </row>
    <row r="10180" spans="1:2" x14ac:dyDescent="0.25">
      <c r="A10180" s="57">
        <v>42295461</v>
      </c>
      <c r="B10180" s="58" t="s">
        <v>4119</v>
      </c>
    </row>
    <row r="10181" spans="1:2" x14ac:dyDescent="0.25">
      <c r="A10181" s="57">
        <v>42295462</v>
      </c>
      <c r="B10181" s="58" t="s">
        <v>15693</v>
      </c>
    </row>
    <row r="10182" spans="1:2" x14ac:dyDescent="0.25">
      <c r="A10182" s="57">
        <v>42295463</v>
      </c>
      <c r="B10182" s="58" t="s">
        <v>3682</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6231</v>
      </c>
    </row>
    <row r="10186" spans="1:2" x14ac:dyDescent="0.25">
      <c r="A10186" s="57">
        <v>42295504</v>
      </c>
      <c r="B10186" s="58" t="s">
        <v>16092</v>
      </c>
    </row>
    <row r="10187" spans="1:2" x14ac:dyDescent="0.25">
      <c r="A10187" s="57">
        <v>42295505</v>
      </c>
      <c r="B10187" s="58" t="s">
        <v>8349</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13549</v>
      </c>
    </row>
    <row r="10191" spans="1:2" x14ac:dyDescent="0.25">
      <c r="A10191" s="57">
        <v>42295509</v>
      </c>
      <c r="B10191" s="58" t="s">
        <v>11148</v>
      </c>
    </row>
    <row r="10192" spans="1:2" x14ac:dyDescent="0.25">
      <c r="A10192" s="57">
        <v>42295510</v>
      </c>
      <c r="B10192" s="58" t="s">
        <v>16934</v>
      </c>
    </row>
    <row r="10193" spans="1:2" x14ac:dyDescent="0.25">
      <c r="A10193" s="57">
        <v>42295511</v>
      </c>
      <c r="B10193" s="58" t="s">
        <v>16078</v>
      </c>
    </row>
    <row r="10194" spans="1:2" x14ac:dyDescent="0.25">
      <c r="A10194" s="57">
        <v>42295512</v>
      </c>
      <c r="B10194" s="58" t="s">
        <v>8221</v>
      </c>
    </row>
    <row r="10195" spans="1:2" x14ac:dyDescent="0.25">
      <c r="A10195" s="57">
        <v>42295513</v>
      </c>
      <c r="B10195" s="58" t="s">
        <v>5189</v>
      </c>
    </row>
    <row r="10196" spans="1:2" x14ac:dyDescent="0.25">
      <c r="A10196" s="57">
        <v>42295514</v>
      </c>
      <c r="B10196" s="58" t="s">
        <v>12091</v>
      </c>
    </row>
    <row r="10197" spans="1:2" x14ac:dyDescent="0.25">
      <c r="A10197" s="57">
        <v>42295515</v>
      </c>
      <c r="B10197" s="58" t="s">
        <v>14440</v>
      </c>
    </row>
    <row r="10198" spans="1:2" x14ac:dyDescent="0.25">
      <c r="A10198" s="57">
        <v>42295516</v>
      </c>
      <c r="B10198" s="58" t="s">
        <v>6830</v>
      </c>
    </row>
    <row r="10199" spans="1:2" x14ac:dyDescent="0.25">
      <c r="A10199" s="57">
        <v>42295517</v>
      </c>
      <c r="B10199" s="58" t="s">
        <v>14768</v>
      </c>
    </row>
    <row r="10200" spans="1:2" x14ac:dyDescent="0.25">
      <c r="A10200" s="57">
        <v>42295518</v>
      </c>
      <c r="B10200" s="58" t="s">
        <v>143</v>
      </c>
    </row>
    <row r="10201" spans="1:2" x14ac:dyDescent="0.25">
      <c r="A10201" s="57">
        <v>42301501</v>
      </c>
      <c r="B10201" s="58" t="s">
        <v>10404</v>
      </c>
    </row>
    <row r="10202" spans="1:2" x14ac:dyDescent="0.25">
      <c r="A10202" s="57">
        <v>42301502</v>
      </c>
      <c r="B10202" s="58" t="s">
        <v>5056</v>
      </c>
    </row>
    <row r="10203" spans="1:2" x14ac:dyDescent="0.25">
      <c r="A10203" s="57">
        <v>42301503</v>
      </c>
      <c r="B10203" s="58" t="s">
        <v>14885</v>
      </c>
    </row>
    <row r="10204" spans="1:2" x14ac:dyDescent="0.25">
      <c r="A10204" s="57">
        <v>42301504</v>
      </c>
      <c r="B10204" s="58" t="s">
        <v>12591</v>
      </c>
    </row>
    <row r="10205" spans="1:2" x14ac:dyDescent="0.25">
      <c r="A10205" s="57">
        <v>42301505</v>
      </c>
      <c r="B10205" s="58" t="s">
        <v>17948</v>
      </c>
    </row>
    <row r="10206" spans="1:2" x14ac:dyDescent="0.25">
      <c r="A10206" s="57">
        <v>42301506</v>
      </c>
      <c r="B10206" s="58" t="s">
        <v>18764</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6698</v>
      </c>
    </row>
    <row r="10210" spans="1:2" x14ac:dyDescent="0.25">
      <c r="A10210" s="57">
        <v>42311502</v>
      </c>
      <c r="B10210" s="58" t="s">
        <v>3159</v>
      </c>
    </row>
    <row r="10211" spans="1:2" x14ac:dyDescent="0.25">
      <c r="A10211" s="57">
        <v>42311503</v>
      </c>
      <c r="B10211" s="58" t="s">
        <v>8610</v>
      </c>
    </row>
    <row r="10212" spans="1:2" x14ac:dyDescent="0.25">
      <c r="A10212" s="57">
        <v>42311504</v>
      </c>
      <c r="B10212" s="58" t="s">
        <v>15881</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5855</v>
      </c>
    </row>
    <row r="10218" spans="1:2" x14ac:dyDescent="0.25">
      <c r="A10218" s="57">
        <v>42311510</v>
      </c>
      <c r="B10218" s="58" t="s">
        <v>10628</v>
      </c>
    </row>
    <row r="10219" spans="1:2" x14ac:dyDescent="0.25">
      <c r="A10219" s="57">
        <v>42311511</v>
      </c>
      <c r="B10219" s="58" t="s">
        <v>10185</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4924</v>
      </c>
    </row>
    <row r="10227" spans="1:2" x14ac:dyDescent="0.25">
      <c r="A10227" s="57">
        <v>42311519</v>
      </c>
      <c r="B10227" s="58" t="s">
        <v>1746</v>
      </c>
    </row>
    <row r="10228" spans="1:2" x14ac:dyDescent="0.25">
      <c r="A10228" s="57">
        <v>42311520</v>
      </c>
      <c r="B10228" s="58" t="s">
        <v>13762</v>
      </c>
    </row>
    <row r="10229" spans="1:2" x14ac:dyDescent="0.25">
      <c r="A10229" s="57">
        <v>42311521</v>
      </c>
      <c r="B10229" s="58" t="s">
        <v>13391</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12127</v>
      </c>
    </row>
    <row r="10233" spans="1:2" x14ac:dyDescent="0.25">
      <c r="A10233" s="57">
        <v>42311525</v>
      </c>
      <c r="B10233" s="58" t="s">
        <v>13971</v>
      </c>
    </row>
    <row r="10234" spans="1:2" x14ac:dyDescent="0.25">
      <c r="A10234" s="57">
        <v>42311526</v>
      </c>
      <c r="B10234" s="58" t="s">
        <v>17515</v>
      </c>
    </row>
    <row r="10235" spans="1:2" x14ac:dyDescent="0.25">
      <c r="A10235" s="57">
        <v>42311527</v>
      </c>
      <c r="B10235" s="58" t="s">
        <v>6833</v>
      </c>
    </row>
    <row r="10236" spans="1:2" x14ac:dyDescent="0.25">
      <c r="A10236" s="57">
        <v>42311528</v>
      </c>
      <c r="B10236" s="58" t="s">
        <v>3802</v>
      </c>
    </row>
    <row r="10237" spans="1:2" x14ac:dyDescent="0.25">
      <c r="A10237" s="57">
        <v>42311531</v>
      </c>
      <c r="B10237" s="58" t="s">
        <v>15991</v>
      </c>
    </row>
    <row r="10238" spans="1:2" x14ac:dyDescent="0.25">
      <c r="A10238" s="57">
        <v>42311532</v>
      </c>
      <c r="B10238" s="58" t="s">
        <v>12190</v>
      </c>
    </row>
    <row r="10239" spans="1:2" x14ac:dyDescent="0.25">
      <c r="A10239" s="57">
        <v>42311537</v>
      </c>
      <c r="B10239" s="58" t="s">
        <v>13540</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14948</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15458</v>
      </c>
    </row>
    <row r="10248" spans="1:2" x14ac:dyDescent="0.25">
      <c r="A10248" s="57">
        <v>42311704</v>
      </c>
      <c r="B10248" s="58" t="s">
        <v>4614</v>
      </c>
    </row>
    <row r="10249" spans="1:2" x14ac:dyDescent="0.25">
      <c r="A10249" s="57">
        <v>42311705</v>
      </c>
      <c r="B10249" s="58" t="s">
        <v>12559</v>
      </c>
    </row>
    <row r="10250" spans="1:2" x14ac:dyDescent="0.25">
      <c r="A10250" s="57">
        <v>42311707</v>
      </c>
      <c r="B10250" s="58" t="s">
        <v>17074</v>
      </c>
    </row>
    <row r="10251" spans="1:2" x14ac:dyDescent="0.25">
      <c r="A10251" s="57">
        <v>42311708</v>
      </c>
      <c r="B10251" s="58" t="s">
        <v>15088</v>
      </c>
    </row>
    <row r="10252" spans="1:2" x14ac:dyDescent="0.25">
      <c r="A10252" s="57">
        <v>42311901</v>
      </c>
      <c r="B10252" s="58" t="s">
        <v>8396</v>
      </c>
    </row>
    <row r="10253" spans="1:2" x14ac:dyDescent="0.25">
      <c r="A10253" s="57">
        <v>42311902</v>
      </c>
      <c r="B10253" s="58" t="s">
        <v>14158</v>
      </c>
    </row>
    <row r="10254" spans="1:2" x14ac:dyDescent="0.25">
      <c r="A10254" s="57">
        <v>42311903</v>
      </c>
      <c r="B10254" s="58" t="s">
        <v>7778</v>
      </c>
    </row>
    <row r="10255" spans="1:2" x14ac:dyDescent="0.25">
      <c r="A10255" s="57">
        <v>42312001</v>
      </c>
      <c r="B10255" s="58" t="s">
        <v>10210</v>
      </c>
    </row>
    <row r="10256" spans="1:2" x14ac:dyDescent="0.25">
      <c r="A10256" s="57">
        <v>42312002</v>
      </c>
      <c r="B10256" s="58" t="s">
        <v>12177</v>
      </c>
    </row>
    <row r="10257" spans="1:2" x14ac:dyDescent="0.25">
      <c r="A10257" s="57">
        <v>42312003</v>
      </c>
      <c r="B10257" s="58" t="s">
        <v>16970</v>
      </c>
    </row>
    <row r="10258" spans="1:2" x14ac:dyDescent="0.25">
      <c r="A10258" s="57">
        <v>42312004</v>
      </c>
      <c r="B10258" s="58" t="s">
        <v>5789</v>
      </c>
    </row>
    <row r="10259" spans="1:2" x14ac:dyDescent="0.25">
      <c r="A10259" s="57">
        <v>42312005</v>
      </c>
      <c r="B10259" s="58" t="s">
        <v>5075</v>
      </c>
    </row>
    <row r="10260" spans="1:2" x14ac:dyDescent="0.25">
      <c r="A10260" s="57">
        <v>42312006</v>
      </c>
      <c r="B10260" s="58" t="s">
        <v>10604</v>
      </c>
    </row>
    <row r="10261" spans="1:2" x14ac:dyDescent="0.25">
      <c r="A10261" s="57">
        <v>42312007</v>
      </c>
      <c r="B10261" s="58" t="s">
        <v>7513</v>
      </c>
    </row>
    <row r="10262" spans="1:2" x14ac:dyDescent="0.25">
      <c r="A10262" s="57">
        <v>42312008</v>
      </c>
      <c r="B10262" s="58" t="s">
        <v>16392</v>
      </c>
    </row>
    <row r="10263" spans="1:2" x14ac:dyDescent="0.25">
      <c r="A10263" s="57">
        <v>42312009</v>
      </c>
      <c r="B10263" s="58" t="s">
        <v>11576</v>
      </c>
    </row>
    <row r="10264" spans="1:2" x14ac:dyDescent="0.25">
      <c r="A10264" s="57">
        <v>42312010</v>
      </c>
      <c r="B10264" s="58" t="s">
        <v>10174</v>
      </c>
    </row>
    <row r="10265" spans="1:2" x14ac:dyDescent="0.25">
      <c r="A10265" s="57">
        <v>42312011</v>
      </c>
      <c r="B10265" s="58" t="s">
        <v>9091</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18810</v>
      </c>
    </row>
    <row r="10269" spans="1:2" x14ac:dyDescent="0.25">
      <c r="A10269" s="57">
        <v>42312102</v>
      </c>
      <c r="B10269" s="58" t="s">
        <v>2892</v>
      </c>
    </row>
    <row r="10270" spans="1:2" x14ac:dyDescent="0.25">
      <c r="A10270" s="57">
        <v>42312103</v>
      </c>
      <c r="B10270" s="58" t="s">
        <v>5201</v>
      </c>
    </row>
    <row r="10271" spans="1:2" x14ac:dyDescent="0.25">
      <c r="A10271" s="57">
        <v>42312104</v>
      </c>
      <c r="B10271" s="58" t="s">
        <v>9115</v>
      </c>
    </row>
    <row r="10272" spans="1:2" x14ac:dyDescent="0.25">
      <c r="A10272" s="57">
        <v>42312105</v>
      </c>
      <c r="B10272" s="58" t="s">
        <v>16901</v>
      </c>
    </row>
    <row r="10273" spans="1:2" x14ac:dyDescent="0.25">
      <c r="A10273" s="57">
        <v>42312106</v>
      </c>
      <c r="B10273" s="58" t="s">
        <v>13785</v>
      </c>
    </row>
    <row r="10274" spans="1:2" x14ac:dyDescent="0.25">
      <c r="A10274" s="57">
        <v>42312107</v>
      </c>
      <c r="B10274" s="58" t="s">
        <v>10961</v>
      </c>
    </row>
    <row r="10275" spans="1:2" x14ac:dyDescent="0.25">
      <c r="A10275" s="57">
        <v>42312108</v>
      </c>
      <c r="B10275" s="58" t="s">
        <v>2077</v>
      </c>
    </row>
    <row r="10276" spans="1:2" x14ac:dyDescent="0.25">
      <c r="A10276" s="57">
        <v>42312109</v>
      </c>
      <c r="B10276" s="58" t="s">
        <v>5104</v>
      </c>
    </row>
    <row r="10277" spans="1:2" x14ac:dyDescent="0.25">
      <c r="A10277" s="57">
        <v>42312110</v>
      </c>
      <c r="B10277" s="58" t="s">
        <v>3237</v>
      </c>
    </row>
    <row r="10278" spans="1:2" x14ac:dyDescent="0.25">
      <c r="A10278" s="57">
        <v>42312111</v>
      </c>
      <c r="B10278" s="58" t="s">
        <v>11852</v>
      </c>
    </row>
    <row r="10279" spans="1:2" x14ac:dyDescent="0.25">
      <c r="A10279" s="57">
        <v>42312112</v>
      </c>
      <c r="B10279" s="58" t="s">
        <v>2370</v>
      </c>
    </row>
    <row r="10280" spans="1:2" x14ac:dyDescent="0.25">
      <c r="A10280" s="57">
        <v>42312113</v>
      </c>
      <c r="B10280" s="58" t="s">
        <v>10385</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14835</v>
      </c>
    </row>
    <row r="10284" spans="1:2" x14ac:dyDescent="0.25">
      <c r="A10284" s="57">
        <v>42312202</v>
      </c>
      <c r="B10284" s="58" t="s">
        <v>6381</v>
      </c>
    </row>
    <row r="10285" spans="1:2" x14ac:dyDescent="0.25">
      <c r="A10285" s="57">
        <v>42312203</v>
      </c>
      <c r="B10285" s="58" t="s">
        <v>9148</v>
      </c>
    </row>
    <row r="10286" spans="1:2" x14ac:dyDescent="0.25">
      <c r="A10286" s="57">
        <v>42312204</v>
      </c>
      <c r="B10286" s="58" t="s">
        <v>6217</v>
      </c>
    </row>
    <row r="10287" spans="1:2" x14ac:dyDescent="0.25">
      <c r="A10287" s="57">
        <v>42312205</v>
      </c>
      <c r="B10287" s="58" t="s">
        <v>6435</v>
      </c>
    </row>
    <row r="10288" spans="1:2" x14ac:dyDescent="0.25">
      <c r="A10288" s="57">
        <v>42312206</v>
      </c>
      <c r="B10288" s="58" t="s">
        <v>18239</v>
      </c>
    </row>
    <row r="10289" spans="1:2" x14ac:dyDescent="0.25">
      <c r="A10289" s="57">
        <v>42312207</v>
      </c>
      <c r="B10289" s="58" t="s">
        <v>12708</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10605</v>
      </c>
    </row>
    <row r="10293" spans="1:2" x14ac:dyDescent="0.25">
      <c r="A10293" s="57">
        <v>42312303</v>
      </c>
      <c r="B10293" s="58" t="s">
        <v>8712</v>
      </c>
    </row>
    <row r="10294" spans="1:2" x14ac:dyDescent="0.25">
      <c r="A10294" s="57">
        <v>42312304</v>
      </c>
      <c r="B10294" s="58" t="s">
        <v>5553</v>
      </c>
    </row>
    <row r="10295" spans="1:2" x14ac:dyDescent="0.25">
      <c r="A10295" s="57">
        <v>42312305</v>
      </c>
      <c r="B10295" s="58" t="s">
        <v>5329</v>
      </c>
    </row>
    <row r="10296" spans="1:2" x14ac:dyDescent="0.25">
      <c r="A10296" s="57">
        <v>42312306</v>
      </c>
      <c r="B10296" s="58" t="s">
        <v>16221</v>
      </c>
    </row>
    <row r="10297" spans="1:2" x14ac:dyDescent="0.25">
      <c r="A10297" s="57">
        <v>42312307</v>
      </c>
      <c r="B10297" s="58" t="s">
        <v>14836</v>
      </c>
    </row>
    <row r="10298" spans="1:2" x14ac:dyDescent="0.25">
      <c r="A10298" s="57">
        <v>42312309</v>
      </c>
      <c r="B10298" s="58" t="s">
        <v>14264</v>
      </c>
    </row>
    <row r="10299" spans="1:2" x14ac:dyDescent="0.25">
      <c r="A10299" s="57">
        <v>42312310</v>
      </c>
      <c r="B10299" s="58" t="s">
        <v>5412</v>
      </c>
    </row>
    <row r="10300" spans="1:2" x14ac:dyDescent="0.25">
      <c r="A10300" s="57">
        <v>42312311</v>
      </c>
      <c r="B10300" s="58" t="s">
        <v>9384</v>
      </c>
    </row>
    <row r="10301" spans="1:2" x14ac:dyDescent="0.25">
      <c r="A10301" s="57">
        <v>42312312</v>
      </c>
      <c r="B10301" s="58" t="s">
        <v>4855</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2975</v>
      </c>
    </row>
    <row r="10305" spans="1:2" x14ac:dyDescent="0.25">
      <c r="A10305" s="57">
        <v>42312403</v>
      </c>
      <c r="B10305" s="58" t="s">
        <v>14204</v>
      </c>
    </row>
    <row r="10306" spans="1:2" x14ac:dyDescent="0.25">
      <c r="A10306" s="57">
        <v>42312501</v>
      </c>
      <c r="B10306" s="58" t="s">
        <v>8034</v>
      </c>
    </row>
    <row r="10307" spans="1:2" x14ac:dyDescent="0.25">
      <c r="A10307" s="57">
        <v>42312502</v>
      </c>
      <c r="B10307" s="58" t="s">
        <v>3678</v>
      </c>
    </row>
    <row r="10308" spans="1:2" x14ac:dyDescent="0.25">
      <c r="A10308" s="57">
        <v>42312503</v>
      </c>
      <c r="B10308" s="58" t="s">
        <v>8159</v>
      </c>
    </row>
    <row r="10309" spans="1:2" x14ac:dyDescent="0.25">
      <c r="A10309" s="57">
        <v>43191501</v>
      </c>
      <c r="B10309" s="58" t="s">
        <v>10055</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16157</v>
      </c>
    </row>
    <row r="10313" spans="1:2" x14ac:dyDescent="0.25">
      <c r="A10313" s="57">
        <v>43191505</v>
      </c>
      <c r="B10313" s="58" t="s">
        <v>18</v>
      </c>
    </row>
    <row r="10314" spans="1:2" x14ac:dyDescent="0.25">
      <c r="A10314" s="57">
        <v>43191507</v>
      </c>
      <c r="B10314" s="58" t="s">
        <v>13756</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13641</v>
      </c>
    </row>
    <row r="10319" spans="1:2" x14ac:dyDescent="0.25">
      <c r="A10319" s="57">
        <v>43191602</v>
      </c>
      <c r="B10319" s="58" t="s">
        <v>17761</v>
      </c>
    </row>
    <row r="10320" spans="1:2" x14ac:dyDescent="0.25">
      <c r="A10320" s="57">
        <v>43191603</v>
      </c>
      <c r="B10320" s="58" t="s">
        <v>10896</v>
      </c>
    </row>
    <row r="10321" spans="1:2" x14ac:dyDescent="0.25">
      <c r="A10321" s="57">
        <v>43191604</v>
      </c>
      <c r="B10321" s="58" t="s">
        <v>15645</v>
      </c>
    </row>
    <row r="10322" spans="1:2" x14ac:dyDescent="0.25">
      <c r="A10322" s="57">
        <v>43191605</v>
      </c>
      <c r="B10322" s="58" t="s">
        <v>1658</v>
      </c>
    </row>
    <row r="10323" spans="1:2" x14ac:dyDescent="0.25">
      <c r="A10323" s="57">
        <v>43191606</v>
      </c>
      <c r="B10323" s="58" t="s">
        <v>15404</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5571</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11056</v>
      </c>
    </row>
    <row r="10330" spans="1:2" x14ac:dyDescent="0.25">
      <c r="A10330" s="57">
        <v>43191614</v>
      </c>
      <c r="B10330" s="58" t="s">
        <v>12604</v>
      </c>
    </row>
    <row r="10331" spans="1:2" x14ac:dyDescent="0.25">
      <c r="A10331" s="57">
        <v>43191615</v>
      </c>
      <c r="B10331" s="58" t="s">
        <v>4348</v>
      </c>
    </row>
    <row r="10332" spans="1:2" x14ac:dyDescent="0.25">
      <c r="A10332" s="57">
        <v>43191616</v>
      </c>
      <c r="B10332" s="58" t="s">
        <v>11517</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9668</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16353</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13846</v>
      </c>
    </row>
    <row r="10346" spans="1:2" x14ac:dyDescent="0.25">
      <c r="A10346" s="57">
        <v>43201402</v>
      </c>
      <c r="B10346" s="58" t="s">
        <v>6930</v>
      </c>
    </row>
    <row r="10347" spans="1:2" x14ac:dyDescent="0.25">
      <c r="A10347" s="57">
        <v>43201403</v>
      </c>
      <c r="B10347" s="58" t="s">
        <v>16898</v>
      </c>
    </row>
    <row r="10348" spans="1:2" x14ac:dyDescent="0.25">
      <c r="A10348" s="57">
        <v>43201404</v>
      </c>
      <c r="B10348" s="58" t="s">
        <v>11738</v>
      </c>
    </row>
    <row r="10349" spans="1:2" x14ac:dyDescent="0.25">
      <c r="A10349" s="57">
        <v>43201405</v>
      </c>
      <c r="B10349" s="58" t="s">
        <v>15065</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10997</v>
      </c>
    </row>
    <row r="10357" spans="1:2" x14ac:dyDescent="0.25">
      <c r="A10357" s="57">
        <v>43201503</v>
      </c>
      <c r="B10357" s="58" t="s">
        <v>10630</v>
      </c>
    </row>
    <row r="10358" spans="1:2" x14ac:dyDescent="0.25">
      <c r="A10358" s="57">
        <v>43201507</v>
      </c>
      <c r="B10358" s="58" t="s">
        <v>4344</v>
      </c>
    </row>
    <row r="10359" spans="1:2" x14ac:dyDescent="0.25">
      <c r="A10359" s="57">
        <v>43201508</v>
      </c>
      <c r="B10359" s="58" t="s">
        <v>10489</v>
      </c>
    </row>
    <row r="10360" spans="1:2" x14ac:dyDescent="0.25">
      <c r="A10360" s="57">
        <v>43201509</v>
      </c>
      <c r="B10360" s="58" t="s">
        <v>11891</v>
      </c>
    </row>
    <row r="10361" spans="1:2" x14ac:dyDescent="0.25">
      <c r="A10361" s="57">
        <v>43201513</v>
      </c>
      <c r="B10361" s="58" t="s">
        <v>14839</v>
      </c>
    </row>
    <row r="10362" spans="1:2" x14ac:dyDescent="0.25">
      <c r="A10362" s="57">
        <v>43201522</v>
      </c>
      <c r="B10362" s="58" t="s">
        <v>4705</v>
      </c>
    </row>
    <row r="10363" spans="1:2" x14ac:dyDescent="0.25">
      <c r="A10363" s="57">
        <v>43201531</v>
      </c>
      <c r="B10363" s="58" t="s">
        <v>16284</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4816</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18652</v>
      </c>
    </row>
    <row r="10371" spans="1:2" x14ac:dyDescent="0.25">
      <c r="A10371" s="57">
        <v>43201541</v>
      </c>
      <c r="B10371" s="58" t="s">
        <v>6224</v>
      </c>
    </row>
    <row r="10372" spans="1:2" x14ac:dyDescent="0.25">
      <c r="A10372" s="57">
        <v>43201542</v>
      </c>
      <c r="B10372" s="58" t="s">
        <v>15109</v>
      </c>
    </row>
    <row r="10373" spans="1:2" x14ac:dyDescent="0.25">
      <c r="A10373" s="57">
        <v>43201543</v>
      </c>
      <c r="B10373" s="58" t="s">
        <v>11259</v>
      </c>
    </row>
    <row r="10374" spans="1:2" x14ac:dyDescent="0.25">
      <c r="A10374" s="57">
        <v>43201544</v>
      </c>
      <c r="B10374" s="58" t="s">
        <v>12057</v>
      </c>
    </row>
    <row r="10375" spans="1:2" x14ac:dyDescent="0.25">
      <c r="A10375" s="57">
        <v>43201545</v>
      </c>
      <c r="B10375" s="58" t="s">
        <v>17041</v>
      </c>
    </row>
    <row r="10376" spans="1:2" x14ac:dyDescent="0.25">
      <c r="A10376" s="57">
        <v>43201546</v>
      </c>
      <c r="B10376" s="58" t="s">
        <v>10254</v>
      </c>
    </row>
    <row r="10377" spans="1:2" x14ac:dyDescent="0.25">
      <c r="A10377" s="57">
        <v>43201547</v>
      </c>
      <c r="B10377" s="58" t="s">
        <v>8088</v>
      </c>
    </row>
    <row r="10378" spans="1:2" x14ac:dyDescent="0.25">
      <c r="A10378" s="57">
        <v>43201549</v>
      </c>
      <c r="B10378" s="58" t="s">
        <v>14723</v>
      </c>
    </row>
    <row r="10379" spans="1:2" x14ac:dyDescent="0.25">
      <c r="A10379" s="57">
        <v>43201550</v>
      </c>
      <c r="B10379" s="58" t="s">
        <v>6954</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15803</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18808</v>
      </c>
    </row>
    <row r="10387" spans="1:2" x14ac:dyDescent="0.25">
      <c r="A10387" s="57">
        <v>43201608</v>
      </c>
      <c r="B10387" s="58" t="s">
        <v>6454</v>
      </c>
    </row>
    <row r="10388" spans="1:2" x14ac:dyDescent="0.25">
      <c r="A10388" s="57">
        <v>43201609</v>
      </c>
      <c r="B10388" s="58" t="s">
        <v>16099</v>
      </c>
    </row>
    <row r="10389" spans="1:2" x14ac:dyDescent="0.25">
      <c r="A10389" s="57">
        <v>43201610</v>
      </c>
      <c r="B10389" s="58" t="s">
        <v>11375</v>
      </c>
    </row>
    <row r="10390" spans="1:2" x14ac:dyDescent="0.25">
      <c r="A10390" s="57">
        <v>43201611</v>
      </c>
      <c r="B10390" s="58" t="s">
        <v>9962</v>
      </c>
    </row>
    <row r="10391" spans="1:2" x14ac:dyDescent="0.25">
      <c r="A10391" s="57">
        <v>43201612</v>
      </c>
      <c r="B10391" s="58" t="s">
        <v>3387</v>
      </c>
    </row>
    <row r="10392" spans="1:2" x14ac:dyDescent="0.25">
      <c r="A10392" s="57">
        <v>43201614</v>
      </c>
      <c r="B10392" s="58" t="s">
        <v>13715</v>
      </c>
    </row>
    <row r="10393" spans="1:2" x14ac:dyDescent="0.25">
      <c r="A10393" s="57">
        <v>43201615</v>
      </c>
      <c r="B10393" s="58" t="s">
        <v>4101</v>
      </c>
    </row>
    <row r="10394" spans="1:2" x14ac:dyDescent="0.25">
      <c r="A10394" s="57">
        <v>43201616</v>
      </c>
      <c r="B10394" s="58" t="s">
        <v>10370</v>
      </c>
    </row>
    <row r="10395" spans="1:2" x14ac:dyDescent="0.25">
      <c r="A10395" s="57">
        <v>43201801</v>
      </c>
      <c r="B10395" s="58" t="s">
        <v>3977</v>
      </c>
    </row>
    <row r="10396" spans="1:2" x14ac:dyDescent="0.25">
      <c r="A10396" s="57">
        <v>43201802</v>
      </c>
      <c r="B10396" s="58" t="s">
        <v>16942</v>
      </c>
    </row>
    <row r="10397" spans="1:2" x14ac:dyDescent="0.25">
      <c r="A10397" s="57">
        <v>43201803</v>
      </c>
      <c r="B10397" s="58" t="s">
        <v>16812</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4186</v>
      </c>
    </row>
    <row r="10401" spans="1:2" x14ac:dyDescent="0.25">
      <c r="A10401" s="57">
        <v>43201809</v>
      </c>
      <c r="B10401" s="58" t="s">
        <v>9636</v>
      </c>
    </row>
    <row r="10402" spans="1:2" x14ac:dyDescent="0.25">
      <c r="A10402" s="57">
        <v>43201810</v>
      </c>
      <c r="B10402" s="58" t="s">
        <v>4148</v>
      </c>
    </row>
    <row r="10403" spans="1:2" x14ac:dyDescent="0.25">
      <c r="A10403" s="57">
        <v>43201811</v>
      </c>
      <c r="B10403" s="58" t="s">
        <v>13307</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13311</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9709</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16598</v>
      </c>
    </row>
    <row r="10415" spans="1:2" x14ac:dyDescent="0.25">
      <c r="A10415" s="57">
        <v>43202101</v>
      </c>
      <c r="B10415" s="58" t="s">
        <v>8488</v>
      </c>
    </row>
    <row r="10416" spans="1:2" x14ac:dyDescent="0.25">
      <c r="A10416" s="57">
        <v>43202102</v>
      </c>
      <c r="B10416" s="58" t="s">
        <v>4421</v>
      </c>
    </row>
    <row r="10417" spans="1:2" x14ac:dyDescent="0.25">
      <c r="A10417" s="57">
        <v>43202103</v>
      </c>
      <c r="B10417" s="58" t="s">
        <v>15304</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14578</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14197</v>
      </c>
    </row>
    <row r="10424" spans="1:2" x14ac:dyDescent="0.25">
      <c r="A10424" s="57">
        <v>43202206</v>
      </c>
      <c r="B10424" s="58" t="s">
        <v>5519</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7835</v>
      </c>
    </row>
    <row r="10428" spans="1:2" x14ac:dyDescent="0.25">
      <c r="A10428" s="57">
        <v>43202210</v>
      </c>
      <c r="B10428" s="58" t="s">
        <v>4310</v>
      </c>
    </row>
    <row r="10429" spans="1:2" x14ac:dyDescent="0.25">
      <c r="A10429" s="57">
        <v>43202211</v>
      </c>
      <c r="B10429" s="58" t="s">
        <v>12505</v>
      </c>
    </row>
    <row r="10430" spans="1:2" x14ac:dyDescent="0.25">
      <c r="A10430" s="57">
        <v>43202212</v>
      </c>
      <c r="B10430" s="58" t="s">
        <v>4883</v>
      </c>
    </row>
    <row r="10431" spans="1:2" x14ac:dyDescent="0.25">
      <c r="A10431" s="57">
        <v>43202213</v>
      </c>
      <c r="B10431" s="58" t="s">
        <v>9246</v>
      </c>
    </row>
    <row r="10432" spans="1:2" x14ac:dyDescent="0.25">
      <c r="A10432" s="57">
        <v>43202214</v>
      </c>
      <c r="B10432" s="58" t="s">
        <v>18664</v>
      </c>
    </row>
    <row r="10433" spans="1:2" x14ac:dyDescent="0.25">
      <c r="A10433" s="57">
        <v>43211501</v>
      </c>
      <c r="B10433" s="58" t="s">
        <v>15984</v>
      </c>
    </row>
    <row r="10434" spans="1:2" x14ac:dyDescent="0.25">
      <c r="A10434" s="57">
        <v>43211502</v>
      </c>
      <c r="B10434" s="58" t="s">
        <v>14285</v>
      </c>
    </row>
    <row r="10435" spans="1:2" x14ac:dyDescent="0.25">
      <c r="A10435" s="57">
        <v>43211503</v>
      </c>
      <c r="B10435" s="58" t="s">
        <v>13640</v>
      </c>
    </row>
    <row r="10436" spans="1:2" x14ac:dyDescent="0.25">
      <c r="A10436" s="57">
        <v>43211504</v>
      </c>
      <c r="B10436" s="58" t="s">
        <v>15692</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11899</v>
      </c>
    </row>
    <row r="10445" spans="1:2" x14ac:dyDescent="0.25">
      <c r="A10445" s="57">
        <v>43211601</v>
      </c>
      <c r="B10445" s="58" t="s">
        <v>4903</v>
      </c>
    </row>
    <row r="10446" spans="1:2" x14ac:dyDescent="0.25">
      <c r="A10446" s="57">
        <v>43211602</v>
      </c>
      <c r="B10446" s="58" t="s">
        <v>11935</v>
      </c>
    </row>
    <row r="10447" spans="1:2" x14ac:dyDescent="0.25">
      <c r="A10447" s="57">
        <v>43211603</v>
      </c>
      <c r="B10447" s="58" t="s">
        <v>13415</v>
      </c>
    </row>
    <row r="10448" spans="1:2" x14ac:dyDescent="0.25">
      <c r="A10448" s="57">
        <v>43211604</v>
      </c>
      <c r="B10448" s="58" t="s">
        <v>18436</v>
      </c>
    </row>
    <row r="10449" spans="1:2" x14ac:dyDescent="0.25">
      <c r="A10449" s="57">
        <v>43211605</v>
      </c>
      <c r="B10449" s="58" t="s">
        <v>16524</v>
      </c>
    </row>
    <row r="10450" spans="1:2" x14ac:dyDescent="0.25">
      <c r="A10450" s="57">
        <v>43211606</v>
      </c>
      <c r="B10450" s="58" t="s">
        <v>5636</v>
      </c>
    </row>
    <row r="10451" spans="1:2" x14ac:dyDescent="0.25">
      <c r="A10451" s="57">
        <v>43211607</v>
      </c>
      <c r="B10451" s="58" t="s">
        <v>9257</v>
      </c>
    </row>
    <row r="10452" spans="1:2" x14ac:dyDescent="0.25">
      <c r="A10452" s="57">
        <v>43211608</v>
      </c>
      <c r="B10452" s="58" t="s">
        <v>12397</v>
      </c>
    </row>
    <row r="10453" spans="1:2" x14ac:dyDescent="0.25">
      <c r="A10453" s="57">
        <v>43211609</v>
      </c>
      <c r="B10453" s="58" t="s">
        <v>13763</v>
      </c>
    </row>
    <row r="10454" spans="1:2" x14ac:dyDescent="0.25">
      <c r="A10454" s="57">
        <v>43211701</v>
      </c>
      <c r="B10454" s="58" t="s">
        <v>4149</v>
      </c>
    </row>
    <row r="10455" spans="1:2" x14ac:dyDescent="0.25">
      <c r="A10455" s="57">
        <v>43211702</v>
      </c>
      <c r="B10455" s="58" t="s">
        <v>9600</v>
      </c>
    </row>
    <row r="10456" spans="1:2" x14ac:dyDescent="0.25">
      <c r="A10456" s="57">
        <v>43211704</v>
      </c>
      <c r="B10456" s="58" t="s">
        <v>10345</v>
      </c>
    </row>
    <row r="10457" spans="1:2" x14ac:dyDescent="0.25">
      <c r="A10457" s="57">
        <v>43211705</v>
      </c>
      <c r="B10457" s="58" t="s">
        <v>2924</v>
      </c>
    </row>
    <row r="10458" spans="1:2" x14ac:dyDescent="0.25">
      <c r="A10458" s="57">
        <v>43211706</v>
      </c>
      <c r="B10458" s="58" t="s">
        <v>5593</v>
      </c>
    </row>
    <row r="10459" spans="1:2" x14ac:dyDescent="0.25">
      <c r="A10459" s="57">
        <v>43211707</v>
      </c>
      <c r="B10459" s="58" t="s">
        <v>12543</v>
      </c>
    </row>
    <row r="10460" spans="1:2" x14ac:dyDescent="0.25">
      <c r="A10460" s="57">
        <v>43211708</v>
      </c>
      <c r="B10460" s="58" t="s">
        <v>3777</v>
      </c>
    </row>
    <row r="10461" spans="1:2" x14ac:dyDescent="0.25">
      <c r="A10461" s="57">
        <v>43211709</v>
      </c>
      <c r="B10461" s="58" t="s">
        <v>15329</v>
      </c>
    </row>
    <row r="10462" spans="1:2" x14ac:dyDescent="0.25">
      <c r="A10462" s="57">
        <v>43211710</v>
      </c>
      <c r="B10462" s="58" t="s">
        <v>7313</v>
      </c>
    </row>
    <row r="10463" spans="1:2" x14ac:dyDescent="0.25">
      <c r="A10463" s="57">
        <v>43211711</v>
      </c>
      <c r="B10463" s="58" t="s">
        <v>11311</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16177</v>
      </c>
    </row>
    <row r="10467" spans="1:2" x14ac:dyDescent="0.25">
      <c r="A10467" s="57">
        <v>43211715</v>
      </c>
      <c r="B10467" s="58" t="s">
        <v>10737</v>
      </c>
    </row>
    <row r="10468" spans="1:2" x14ac:dyDescent="0.25">
      <c r="A10468" s="57">
        <v>43211717</v>
      </c>
      <c r="B10468" s="58" t="s">
        <v>16686</v>
      </c>
    </row>
    <row r="10469" spans="1:2" x14ac:dyDescent="0.25">
      <c r="A10469" s="57">
        <v>43211718</v>
      </c>
      <c r="B10469" s="58" t="s">
        <v>16962</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3681</v>
      </c>
    </row>
    <row r="10473" spans="1:2" x14ac:dyDescent="0.25">
      <c r="A10473" s="57">
        <v>43211801</v>
      </c>
      <c r="B10473" s="58" t="s">
        <v>14755</v>
      </c>
    </row>
    <row r="10474" spans="1:2" x14ac:dyDescent="0.25">
      <c r="A10474" s="57">
        <v>43211802</v>
      </c>
      <c r="B10474" s="58" t="s">
        <v>13462</v>
      </c>
    </row>
    <row r="10475" spans="1:2" x14ac:dyDescent="0.25">
      <c r="A10475" s="57">
        <v>43211803</v>
      </c>
      <c r="B10475" s="58" t="s">
        <v>15867</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3955</v>
      </c>
    </row>
    <row r="10479" spans="1:2" x14ac:dyDescent="0.25">
      <c r="A10479" s="57">
        <v>43211902</v>
      </c>
      <c r="B10479" s="58" t="s">
        <v>16693</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16194</v>
      </c>
    </row>
    <row r="10484" spans="1:2" x14ac:dyDescent="0.25">
      <c r="A10484" s="57">
        <v>43212002</v>
      </c>
      <c r="B10484" s="58" t="s">
        <v>8894</v>
      </c>
    </row>
    <row r="10485" spans="1:2" x14ac:dyDescent="0.25">
      <c r="A10485" s="57">
        <v>43212101</v>
      </c>
      <c r="B10485" s="58" t="s">
        <v>16895</v>
      </c>
    </row>
    <row r="10486" spans="1:2" x14ac:dyDescent="0.25">
      <c r="A10486" s="57">
        <v>43212102</v>
      </c>
      <c r="B10486" s="58" t="s">
        <v>13179</v>
      </c>
    </row>
    <row r="10487" spans="1:2" x14ac:dyDescent="0.25">
      <c r="A10487" s="57">
        <v>43212103</v>
      </c>
      <c r="B10487" s="58" t="s">
        <v>14023</v>
      </c>
    </row>
    <row r="10488" spans="1:2" x14ac:dyDescent="0.25">
      <c r="A10488" s="57">
        <v>43212104</v>
      </c>
      <c r="B10488" s="58" t="s">
        <v>1911</v>
      </c>
    </row>
    <row r="10489" spans="1:2" x14ac:dyDescent="0.25">
      <c r="A10489" s="57">
        <v>43212105</v>
      </c>
      <c r="B10489" s="58" t="s">
        <v>11765</v>
      </c>
    </row>
    <row r="10490" spans="1:2" x14ac:dyDescent="0.25">
      <c r="A10490" s="57">
        <v>43212106</v>
      </c>
      <c r="B10490" s="58" t="s">
        <v>5443</v>
      </c>
    </row>
    <row r="10491" spans="1:2" x14ac:dyDescent="0.25">
      <c r="A10491" s="57">
        <v>43212107</v>
      </c>
      <c r="B10491" s="58" t="s">
        <v>8549</v>
      </c>
    </row>
    <row r="10492" spans="1:2" x14ac:dyDescent="0.25">
      <c r="A10492" s="57">
        <v>43212108</v>
      </c>
      <c r="B10492" s="58" t="s">
        <v>18463</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15813</v>
      </c>
    </row>
    <row r="10497" spans="1:2" x14ac:dyDescent="0.25">
      <c r="A10497" s="57">
        <v>43212113</v>
      </c>
      <c r="B10497" s="58" t="s">
        <v>13240</v>
      </c>
    </row>
    <row r="10498" spans="1:2" x14ac:dyDescent="0.25">
      <c r="A10498" s="57">
        <v>43212114</v>
      </c>
      <c r="B10498" s="58" t="s">
        <v>2485</v>
      </c>
    </row>
    <row r="10499" spans="1:2" x14ac:dyDescent="0.25">
      <c r="A10499" s="57">
        <v>43221501</v>
      </c>
      <c r="B10499" s="58" t="s">
        <v>14819</v>
      </c>
    </row>
    <row r="10500" spans="1:2" x14ac:dyDescent="0.25">
      <c r="A10500" s="57">
        <v>43221502</v>
      </c>
      <c r="B10500" s="58" t="s">
        <v>16661</v>
      </c>
    </row>
    <row r="10501" spans="1:2" x14ac:dyDescent="0.25">
      <c r="A10501" s="57">
        <v>43221503</v>
      </c>
      <c r="B10501" s="58" t="s">
        <v>17624</v>
      </c>
    </row>
    <row r="10502" spans="1:2" x14ac:dyDescent="0.25">
      <c r="A10502" s="57">
        <v>43221504</v>
      </c>
      <c r="B10502" s="58" t="s">
        <v>13704</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9692</v>
      </c>
    </row>
    <row r="10506" spans="1:2" x14ac:dyDescent="0.25">
      <c r="A10506" s="57">
        <v>43221508</v>
      </c>
      <c r="B10506" s="58" t="s">
        <v>15045</v>
      </c>
    </row>
    <row r="10507" spans="1:2" x14ac:dyDescent="0.25">
      <c r="A10507" s="57">
        <v>43221509</v>
      </c>
      <c r="B10507" s="58" t="s">
        <v>3509</v>
      </c>
    </row>
    <row r="10508" spans="1:2" x14ac:dyDescent="0.25">
      <c r="A10508" s="57">
        <v>43221510</v>
      </c>
      <c r="B10508" s="58" t="s">
        <v>9743</v>
      </c>
    </row>
    <row r="10509" spans="1:2" x14ac:dyDescent="0.25">
      <c r="A10509" s="57">
        <v>43221513</v>
      </c>
      <c r="B10509" s="58" t="s">
        <v>5811</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13385</v>
      </c>
    </row>
    <row r="10513" spans="1:2" x14ac:dyDescent="0.25">
      <c r="A10513" s="57">
        <v>43221517</v>
      </c>
      <c r="B10513" s="58" t="s">
        <v>539</v>
      </c>
    </row>
    <row r="10514" spans="1:2" x14ac:dyDescent="0.25">
      <c r="A10514" s="57">
        <v>43221518</v>
      </c>
      <c r="B10514" s="58" t="s">
        <v>15038</v>
      </c>
    </row>
    <row r="10515" spans="1:2" x14ac:dyDescent="0.25">
      <c r="A10515" s="57">
        <v>43221519</v>
      </c>
      <c r="B10515" s="58" t="s">
        <v>10982</v>
      </c>
    </row>
    <row r="10516" spans="1:2" x14ac:dyDescent="0.25">
      <c r="A10516" s="57">
        <v>43221520</v>
      </c>
      <c r="B10516" s="58" t="s">
        <v>13440</v>
      </c>
    </row>
    <row r="10517" spans="1:2" x14ac:dyDescent="0.25">
      <c r="A10517" s="57">
        <v>43221521</v>
      </c>
      <c r="B10517" s="58" t="s">
        <v>7874</v>
      </c>
    </row>
    <row r="10518" spans="1:2" x14ac:dyDescent="0.25">
      <c r="A10518" s="57">
        <v>43221522</v>
      </c>
      <c r="B10518" s="58" t="s">
        <v>3749</v>
      </c>
    </row>
    <row r="10519" spans="1:2" x14ac:dyDescent="0.25">
      <c r="A10519" s="57">
        <v>43221523</v>
      </c>
      <c r="B10519" s="58" t="s">
        <v>9284</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11055</v>
      </c>
    </row>
    <row r="10523" spans="1:2" x14ac:dyDescent="0.25">
      <c r="A10523" s="57">
        <v>43221601</v>
      </c>
      <c r="B10523" s="58" t="s">
        <v>14626</v>
      </c>
    </row>
    <row r="10524" spans="1:2" x14ac:dyDescent="0.25">
      <c r="A10524" s="57">
        <v>43221602</v>
      </c>
      <c r="B10524" s="58" t="s">
        <v>6361</v>
      </c>
    </row>
    <row r="10525" spans="1:2" x14ac:dyDescent="0.25">
      <c r="A10525" s="57">
        <v>43221603</v>
      </c>
      <c r="B10525" s="58" t="s">
        <v>10820</v>
      </c>
    </row>
    <row r="10526" spans="1:2" x14ac:dyDescent="0.25">
      <c r="A10526" s="57">
        <v>43221701</v>
      </c>
      <c r="B10526" s="58" t="s">
        <v>12614</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11071</v>
      </c>
    </row>
    <row r="10533" spans="1:2" x14ac:dyDescent="0.25">
      <c r="A10533" s="57">
        <v>43221708</v>
      </c>
      <c r="B10533" s="58" t="s">
        <v>12332</v>
      </c>
    </row>
    <row r="10534" spans="1:2" x14ac:dyDescent="0.25">
      <c r="A10534" s="57">
        <v>43221709</v>
      </c>
      <c r="B10534" s="58" t="s">
        <v>3639</v>
      </c>
    </row>
    <row r="10535" spans="1:2" x14ac:dyDescent="0.25">
      <c r="A10535" s="57">
        <v>43221710</v>
      </c>
      <c r="B10535" s="58" t="s">
        <v>15472</v>
      </c>
    </row>
    <row r="10536" spans="1:2" x14ac:dyDescent="0.25">
      <c r="A10536" s="57">
        <v>43221711</v>
      </c>
      <c r="B10536" s="58" t="s">
        <v>13972</v>
      </c>
    </row>
    <row r="10537" spans="1:2" x14ac:dyDescent="0.25">
      <c r="A10537" s="57">
        <v>43221712</v>
      </c>
      <c r="B10537" s="58" t="s">
        <v>1155</v>
      </c>
    </row>
    <row r="10538" spans="1:2" x14ac:dyDescent="0.25">
      <c r="A10538" s="57">
        <v>43221713</v>
      </c>
      <c r="B10538" s="58" t="s">
        <v>13356</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4960</v>
      </c>
    </row>
    <row r="10545" spans="1:2" x14ac:dyDescent="0.25">
      <c r="A10545" s="57">
        <v>43221720</v>
      </c>
      <c r="B10545" s="58" t="s">
        <v>8355</v>
      </c>
    </row>
    <row r="10546" spans="1:2" x14ac:dyDescent="0.25">
      <c r="A10546" s="57">
        <v>43221721</v>
      </c>
      <c r="B10546" s="58" t="s">
        <v>17208</v>
      </c>
    </row>
    <row r="10547" spans="1:2" x14ac:dyDescent="0.25">
      <c r="A10547" s="57">
        <v>43221801</v>
      </c>
      <c r="B10547" s="58" t="s">
        <v>6689</v>
      </c>
    </row>
    <row r="10548" spans="1:2" x14ac:dyDescent="0.25">
      <c r="A10548" s="57">
        <v>43221802</v>
      </c>
      <c r="B10548" s="58" t="s">
        <v>14016</v>
      </c>
    </row>
    <row r="10549" spans="1:2" x14ac:dyDescent="0.25">
      <c r="A10549" s="57">
        <v>43221803</v>
      </c>
      <c r="B10549" s="58" t="s">
        <v>13346</v>
      </c>
    </row>
    <row r="10550" spans="1:2" x14ac:dyDescent="0.25">
      <c r="A10550" s="57">
        <v>43221804</v>
      </c>
      <c r="B10550" s="58" t="s">
        <v>9551</v>
      </c>
    </row>
    <row r="10551" spans="1:2" x14ac:dyDescent="0.25">
      <c r="A10551" s="57">
        <v>43221805</v>
      </c>
      <c r="B10551" s="58" t="s">
        <v>11175</v>
      </c>
    </row>
    <row r="10552" spans="1:2" x14ac:dyDescent="0.25">
      <c r="A10552" s="57">
        <v>43221806</v>
      </c>
      <c r="B10552" s="58" t="s">
        <v>18411</v>
      </c>
    </row>
    <row r="10553" spans="1:2" x14ac:dyDescent="0.25">
      <c r="A10553" s="57">
        <v>43221807</v>
      </c>
      <c r="B10553" s="58" t="s">
        <v>12272</v>
      </c>
    </row>
    <row r="10554" spans="1:2" x14ac:dyDescent="0.25">
      <c r="A10554" s="57">
        <v>43221808</v>
      </c>
      <c r="B10554" s="58" t="s">
        <v>15943</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10018</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11447</v>
      </c>
    </row>
    <row r="10562" spans="1:2" x14ac:dyDescent="0.25">
      <c r="A10562" s="57">
        <v>43222607</v>
      </c>
      <c r="B10562" s="58" t="s">
        <v>4957</v>
      </c>
    </row>
    <row r="10563" spans="1:2" x14ac:dyDescent="0.25">
      <c r="A10563" s="57">
        <v>43222608</v>
      </c>
      <c r="B10563" s="58" t="s">
        <v>8565</v>
      </c>
    </row>
    <row r="10564" spans="1:2" x14ac:dyDescent="0.25">
      <c r="A10564" s="57">
        <v>43222609</v>
      </c>
      <c r="B10564" s="58" t="s">
        <v>14484</v>
      </c>
    </row>
    <row r="10565" spans="1:2" x14ac:dyDescent="0.25">
      <c r="A10565" s="57">
        <v>43222610</v>
      </c>
      <c r="B10565" s="58" t="s">
        <v>4037</v>
      </c>
    </row>
    <row r="10566" spans="1:2" x14ac:dyDescent="0.25">
      <c r="A10566" s="57">
        <v>43222611</v>
      </c>
      <c r="B10566" s="58" t="s">
        <v>17179</v>
      </c>
    </row>
    <row r="10567" spans="1:2" x14ac:dyDescent="0.25">
      <c r="A10567" s="57">
        <v>43222612</v>
      </c>
      <c r="B10567" s="58" t="s">
        <v>16778</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4840</v>
      </c>
    </row>
    <row r="10572" spans="1:2" x14ac:dyDescent="0.25">
      <c r="A10572" s="57">
        <v>43222622</v>
      </c>
      <c r="B10572" s="58" t="s">
        <v>9966</v>
      </c>
    </row>
    <row r="10573" spans="1:2" x14ac:dyDescent="0.25">
      <c r="A10573" s="57">
        <v>43222623</v>
      </c>
      <c r="B10573" s="58" t="s">
        <v>18112</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18225</v>
      </c>
    </row>
    <row r="10578" spans="1:2" x14ac:dyDescent="0.25">
      <c r="A10578" s="57">
        <v>43222628</v>
      </c>
      <c r="B10578" s="58" t="s">
        <v>11348</v>
      </c>
    </row>
    <row r="10579" spans="1:2" x14ac:dyDescent="0.25">
      <c r="A10579" s="57">
        <v>43222629</v>
      </c>
      <c r="B10579" s="58" t="s">
        <v>5686</v>
      </c>
    </row>
    <row r="10580" spans="1:2" x14ac:dyDescent="0.25">
      <c r="A10580" s="57">
        <v>43222630</v>
      </c>
      <c r="B10580" s="58" t="s">
        <v>13416</v>
      </c>
    </row>
    <row r="10581" spans="1:2" x14ac:dyDescent="0.25">
      <c r="A10581" s="57">
        <v>43222631</v>
      </c>
      <c r="B10581" s="58" t="s">
        <v>18584</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15459</v>
      </c>
    </row>
    <row r="10585" spans="1:2" x14ac:dyDescent="0.25">
      <c r="A10585" s="57">
        <v>43222703</v>
      </c>
      <c r="B10585" s="58" t="s">
        <v>7545</v>
      </c>
    </row>
    <row r="10586" spans="1:2" x14ac:dyDescent="0.25">
      <c r="A10586" s="57">
        <v>43222801</v>
      </c>
      <c r="B10586" s="58" t="s">
        <v>3141</v>
      </c>
    </row>
    <row r="10587" spans="1:2" x14ac:dyDescent="0.25">
      <c r="A10587" s="57">
        <v>43222802</v>
      </c>
      <c r="B10587" s="58" t="s">
        <v>12251</v>
      </c>
    </row>
    <row r="10588" spans="1:2" x14ac:dyDescent="0.25">
      <c r="A10588" s="57">
        <v>43222803</v>
      </c>
      <c r="B10588" s="58" t="s">
        <v>11313</v>
      </c>
    </row>
    <row r="10589" spans="1:2" x14ac:dyDescent="0.25">
      <c r="A10589" s="57">
        <v>43222805</v>
      </c>
      <c r="B10589" s="58" t="s">
        <v>2659</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15036</v>
      </c>
    </row>
    <row r="10593" spans="1:2" x14ac:dyDescent="0.25">
      <c r="A10593" s="57">
        <v>43222814</v>
      </c>
      <c r="B10593" s="58" t="s">
        <v>5693</v>
      </c>
    </row>
    <row r="10594" spans="1:2" x14ac:dyDescent="0.25">
      <c r="A10594" s="57">
        <v>43222815</v>
      </c>
      <c r="B10594" s="58" t="s">
        <v>6329</v>
      </c>
    </row>
    <row r="10595" spans="1:2" x14ac:dyDescent="0.25">
      <c r="A10595" s="57">
        <v>43222816</v>
      </c>
      <c r="B10595" s="58" t="s">
        <v>9936</v>
      </c>
    </row>
    <row r="10596" spans="1:2" x14ac:dyDescent="0.25">
      <c r="A10596" s="57">
        <v>43222817</v>
      </c>
      <c r="B10596" s="58" t="s">
        <v>6939</v>
      </c>
    </row>
    <row r="10597" spans="1:2" x14ac:dyDescent="0.25">
      <c r="A10597" s="57">
        <v>43222818</v>
      </c>
      <c r="B10597" s="58" t="s">
        <v>5316</v>
      </c>
    </row>
    <row r="10598" spans="1:2" x14ac:dyDescent="0.25">
      <c r="A10598" s="57">
        <v>43222819</v>
      </c>
      <c r="B10598" s="58" t="s">
        <v>7414</v>
      </c>
    </row>
    <row r="10599" spans="1:2" x14ac:dyDescent="0.25">
      <c r="A10599" s="57">
        <v>43222820</v>
      </c>
      <c r="B10599" s="58" t="s">
        <v>16231</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13938</v>
      </c>
    </row>
    <row r="10603" spans="1:2" x14ac:dyDescent="0.25">
      <c r="A10603" s="57">
        <v>43222824</v>
      </c>
      <c r="B10603" s="58" t="s">
        <v>16896</v>
      </c>
    </row>
    <row r="10604" spans="1:2" x14ac:dyDescent="0.25">
      <c r="A10604" s="57">
        <v>43222825</v>
      </c>
      <c r="B10604" s="58" t="s">
        <v>11185</v>
      </c>
    </row>
    <row r="10605" spans="1:2" x14ac:dyDescent="0.25">
      <c r="A10605" s="57">
        <v>43222901</v>
      </c>
      <c r="B10605" s="58" t="s">
        <v>13979</v>
      </c>
    </row>
    <row r="10606" spans="1:2" x14ac:dyDescent="0.25">
      <c r="A10606" s="57">
        <v>43222902</v>
      </c>
      <c r="B10606" s="58" t="s">
        <v>12544</v>
      </c>
    </row>
    <row r="10607" spans="1:2" x14ac:dyDescent="0.25">
      <c r="A10607" s="57">
        <v>43223001</v>
      </c>
      <c r="B10607" s="58" t="s">
        <v>14182</v>
      </c>
    </row>
    <row r="10608" spans="1:2" x14ac:dyDescent="0.25">
      <c r="A10608" s="57">
        <v>43223101</v>
      </c>
      <c r="B10608" s="58" t="s">
        <v>13500</v>
      </c>
    </row>
    <row r="10609" spans="1:2" x14ac:dyDescent="0.25">
      <c r="A10609" s="57">
        <v>43223102</v>
      </c>
      <c r="B10609" s="58" t="s">
        <v>13291</v>
      </c>
    </row>
    <row r="10610" spans="1:2" x14ac:dyDescent="0.25">
      <c r="A10610" s="57">
        <v>43223103</v>
      </c>
      <c r="B10610" s="58" t="s">
        <v>14615</v>
      </c>
    </row>
    <row r="10611" spans="1:2" x14ac:dyDescent="0.25">
      <c r="A10611" s="57">
        <v>43223104</v>
      </c>
      <c r="B10611" s="58" t="s">
        <v>12981</v>
      </c>
    </row>
    <row r="10612" spans="1:2" x14ac:dyDescent="0.25">
      <c r="A10612" s="57">
        <v>43223105</v>
      </c>
      <c r="B10612" s="58" t="s">
        <v>14228</v>
      </c>
    </row>
    <row r="10613" spans="1:2" x14ac:dyDescent="0.25">
      <c r="A10613" s="57">
        <v>43223106</v>
      </c>
      <c r="B10613" s="58" t="s">
        <v>14383</v>
      </c>
    </row>
    <row r="10614" spans="1:2" x14ac:dyDescent="0.25">
      <c r="A10614" s="57">
        <v>43223107</v>
      </c>
      <c r="B10614" s="58" t="s">
        <v>2608</v>
      </c>
    </row>
    <row r="10615" spans="1:2" x14ac:dyDescent="0.25">
      <c r="A10615" s="57">
        <v>43223108</v>
      </c>
      <c r="B10615" s="58" t="s">
        <v>14930</v>
      </c>
    </row>
    <row r="10616" spans="1:2" x14ac:dyDescent="0.25">
      <c r="A10616" s="57">
        <v>43223109</v>
      </c>
      <c r="B10616" s="58" t="s">
        <v>17112</v>
      </c>
    </row>
    <row r="10617" spans="1:2" x14ac:dyDescent="0.25">
      <c r="A10617" s="57">
        <v>43223110</v>
      </c>
      <c r="B10617" s="58" t="s">
        <v>11273</v>
      </c>
    </row>
    <row r="10618" spans="1:2" x14ac:dyDescent="0.25">
      <c r="A10618" s="57">
        <v>43223111</v>
      </c>
      <c r="B10618" s="58" t="s">
        <v>10059</v>
      </c>
    </row>
    <row r="10619" spans="1:2" x14ac:dyDescent="0.25">
      <c r="A10619" s="57">
        <v>43223112</v>
      </c>
      <c r="B10619" s="58" t="s">
        <v>11614</v>
      </c>
    </row>
    <row r="10620" spans="1:2" x14ac:dyDescent="0.25">
      <c r="A10620" s="57">
        <v>43223113</v>
      </c>
      <c r="B10620" s="58" t="s">
        <v>2208</v>
      </c>
    </row>
    <row r="10621" spans="1:2" x14ac:dyDescent="0.25">
      <c r="A10621" s="57">
        <v>43223201</v>
      </c>
      <c r="B10621" s="58" t="s">
        <v>14548</v>
      </c>
    </row>
    <row r="10622" spans="1:2" x14ac:dyDescent="0.25">
      <c r="A10622" s="57">
        <v>43223202</v>
      </c>
      <c r="B10622" s="58" t="s">
        <v>16212</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13233</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13118</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14348</v>
      </c>
    </row>
    <row r="10636" spans="1:2" x14ac:dyDescent="0.25">
      <c r="A10636" s="57">
        <v>43231506</v>
      </c>
      <c r="B10636" s="58" t="s">
        <v>3854</v>
      </c>
    </row>
    <row r="10637" spans="1:2" x14ac:dyDescent="0.25">
      <c r="A10637" s="57">
        <v>43231507</v>
      </c>
      <c r="B10637" s="58" t="s">
        <v>14792</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8564</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10484</v>
      </c>
    </row>
    <row r="10646" spans="1:2" x14ac:dyDescent="0.25">
      <c r="A10646" s="57">
        <v>43231603</v>
      </c>
      <c r="B10646" s="58" t="s">
        <v>4095</v>
      </c>
    </row>
    <row r="10647" spans="1:2" x14ac:dyDescent="0.25">
      <c r="A10647" s="57">
        <v>43231604</v>
      </c>
      <c r="B10647" s="58" t="s">
        <v>13170</v>
      </c>
    </row>
    <row r="10648" spans="1:2" x14ac:dyDescent="0.25">
      <c r="A10648" s="57">
        <v>43231605</v>
      </c>
      <c r="B10648" s="58" t="s">
        <v>5503</v>
      </c>
    </row>
    <row r="10649" spans="1:2" x14ac:dyDescent="0.25">
      <c r="A10649" s="57">
        <v>43232001</v>
      </c>
      <c r="B10649" s="58" t="s">
        <v>9323</v>
      </c>
    </row>
    <row r="10650" spans="1:2" x14ac:dyDescent="0.25">
      <c r="A10650" s="57">
        <v>43232002</v>
      </c>
      <c r="B10650" s="58" t="s">
        <v>15344</v>
      </c>
    </row>
    <row r="10651" spans="1:2" x14ac:dyDescent="0.25">
      <c r="A10651" s="57">
        <v>43232003</v>
      </c>
      <c r="B10651" s="58" t="s">
        <v>7965</v>
      </c>
    </row>
    <row r="10652" spans="1:2" x14ac:dyDescent="0.25">
      <c r="A10652" s="57">
        <v>43232004</v>
      </c>
      <c r="B10652" s="58" t="s">
        <v>14311</v>
      </c>
    </row>
    <row r="10653" spans="1:2" x14ac:dyDescent="0.25">
      <c r="A10653" s="57">
        <v>43232005</v>
      </c>
      <c r="B10653" s="58" t="s">
        <v>6858</v>
      </c>
    </row>
    <row r="10654" spans="1:2" x14ac:dyDescent="0.25">
      <c r="A10654" s="57">
        <v>43232101</v>
      </c>
      <c r="B10654" s="58" t="s">
        <v>14513</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2093</v>
      </c>
    </row>
    <row r="10658" spans="1:2" x14ac:dyDescent="0.25">
      <c r="A10658" s="57">
        <v>43232105</v>
      </c>
      <c r="B10658" s="58" t="s">
        <v>11021</v>
      </c>
    </row>
    <row r="10659" spans="1:2" x14ac:dyDescent="0.25">
      <c r="A10659" s="57">
        <v>43232106</v>
      </c>
      <c r="B10659" s="58" t="s">
        <v>2527</v>
      </c>
    </row>
    <row r="10660" spans="1:2" x14ac:dyDescent="0.25">
      <c r="A10660" s="57">
        <v>43232107</v>
      </c>
      <c r="B10660" s="58" t="s">
        <v>16819</v>
      </c>
    </row>
    <row r="10661" spans="1:2" x14ac:dyDescent="0.25">
      <c r="A10661" s="57">
        <v>43232108</v>
      </c>
      <c r="B10661" s="58" t="s">
        <v>1144</v>
      </c>
    </row>
    <row r="10662" spans="1:2" x14ac:dyDescent="0.25">
      <c r="A10662" s="57">
        <v>43232110</v>
      </c>
      <c r="B10662" s="58" t="s">
        <v>13506</v>
      </c>
    </row>
    <row r="10663" spans="1:2" x14ac:dyDescent="0.25">
      <c r="A10663" s="57">
        <v>43232111</v>
      </c>
      <c r="B10663" s="58" t="s">
        <v>16234</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16413</v>
      </c>
    </row>
    <row r="10671" spans="1:2" x14ac:dyDescent="0.25">
      <c r="A10671" s="57">
        <v>43232304</v>
      </c>
      <c r="B10671" s="58" t="s">
        <v>11337</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4961</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9076</v>
      </c>
    </row>
    <row r="10682" spans="1:2" x14ac:dyDescent="0.25">
      <c r="A10682" s="57">
        <v>43232403</v>
      </c>
      <c r="B10682" s="58" t="s">
        <v>2559</v>
      </c>
    </row>
    <row r="10683" spans="1:2" x14ac:dyDescent="0.25">
      <c r="A10683" s="57">
        <v>43232404</v>
      </c>
      <c r="B10683" s="58" t="s">
        <v>10047</v>
      </c>
    </row>
    <row r="10684" spans="1:2" x14ac:dyDescent="0.25">
      <c r="A10684" s="57">
        <v>43232405</v>
      </c>
      <c r="B10684" s="58" t="s">
        <v>12904</v>
      </c>
    </row>
    <row r="10685" spans="1:2" x14ac:dyDescent="0.25">
      <c r="A10685" s="57">
        <v>43232406</v>
      </c>
      <c r="B10685" s="58" t="s">
        <v>3090</v>
      </c>
    </row>
    <row r="10686" spans="1:2" x14ac:dyDescent="0.25">
      <c r="A10686" s="57">
        <v>43232407</v>
      </c>
      <c r="B10686" s="58" t="s">
        <v>5403</v>
      </c>
    </row>
    <row r="10687" spans="1:2" x14ac:dyDescent="0.25">
      <c r="A10687" s="57">
        <v>43232408</v>
      </c>
      <c r="B10687" s="58" t="s">
        <v>16272</v>
      </c>
    </row>
    <row r="10688" spans="1:2" x14ac:dyDescent="0.25">
      <c r="A10688" s="57">
        <v>43232409</v>
      </c>
      <c r="B10688" s="58" t="s">
        <v>7704</v>
      </c>
    </row>
    <row r="10689" spans="1:2" x14ac:dyDescent="0.25">
      <c r="A10689" s="57">
        <v>43232501</v>
      </c>
      <c r="B10689" s="58" t="s">
        <v>17577</v>
      </c>
    </row>
    <row r="10690" spans="1:2" x14ac:dyDescent="0.25">
      <c r="A10690" s="57">
        <v>43232502</v>
      </c>
      <c r="B10690" s="58" t="s">
        <v>5505</v>
      </c>
    </row>
    <row r="10691" spans="1:2" x14ac:dyDescent="0.25">
      <c r="A10691" s="57">
        <v>43232503</v>
      </c>
      <c r="B10691" s="58" t="s">
        <v>3607</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15857</v>
      </c>
    </row>
    <row r="10697" spans="1:2" x14ac:dyDescent="0.25">
      <c r="A10697" s="57">
        <v>43232605</v>
      </c>
      <c r="B10697" s="58" t="s">
        <v>17057</v>
      </c>
    </row>
    <row r="10698" spans="1:2" x14ac:dyDescent="0.25">
      <c r="A10698" s="57">
        <v>43232606</v>
      </c>
      <c r="B10698" s="58" t="s">
        <v>12381</v>
      </c>
    </row>
    <row r="10699" spans="1:2" x14ac:dyDescent="0.25">
      <c r="A10699" s="57">
        <v>43232607</v>
      </c>
      <c r="B10699" s="58" t="s">
        <v>5390</v>
      </c>
    </row>
    <row r="10700" spans="1:2" x14ac:dyDescent="0.25">
      <c r="A10700" s="57">
        <v>43232608</v>
      </c>
      <c r="B10700" s="58" t="s">
        <v>5643</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12322</v>
      </c>
    </row>
    <row r="10704" spans="1:2" x14ac:dyDescent="0.25">
      <c r="A10704" s="57">
        <v>43232612</v>
      </c>
      <c r="B10704" s="58" t="s">
        <v>2374</v>
      </c>
    </row>
    <row r="10705" spans="1:2" x14ac:dyDescent="0.25">
      <c r="A10705" s="57">
        <v>43232701</v>
      </c>
      <c r="B10705" s="58" t="s">
        <v>11318</v>
      </c>
    </row>
    <row r="10706" spans="1:2" x14ac:dyDescent="0.25">
      <c r="A10706" s="57">
        <v>43232702</v>
      </c>
      <c r="B10706" s="58" t="s">
        <v>17064</v>
      </c>
    </row>
    <row r="10707" spans="1:2" x14ac:dyDescent="0.25">
      <c r="A10707" s="57">
        <v>43232703</v>
      </c>
      <c r="B10707" s="58" t="s">
        <v>16082</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10584</v>
      </c>
    </row>
    <row r="10718" spans="1:2" x14ac:dyDescent="0.25">
      <c r="A10718" s="57">
        <v>43232905</v>
      </c>
      <c r="B10718" s="58" t="s">
        <v>10552</v>
      </c>
    </row>
    <row r="10719" spans="1:2" x14ac:dyDescent="0.25">
      <c r="A10719" s="57">
        <v>43232906</v>
      </c>
      <c r="B10719" s="58" t="s">
        <v>2656</v>
      </c>
    </row>
    <row r="10720" spans="1:2" x14ac:dyDescent="0.25">
      <c r="A10720" s="57">
        <v>43232907</v>
      </c>
      <c r="B10720" s="58" t="s">
        <v>6508</v>
      </c>
    </row>
    <row r="10721" spans="1:2" x14ac:dyDescent="0.25">
      <c r="A10721" s="57">
        <v>43232908</v>
      </c>
      <c r="B10721" s="58" t="s">
        <v>18391</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8779</v>
      </c>
    </row>
    <row r="10728" spans="1:2" x14ac:dyDescent="0.25">
      <c r="A10728" s="57">
        <v>43232915</v>
      </c>
      <c r="B10728" s="58" t="s">
        <v>17405</v>
      </c>
    </row>
    <row r="10729" spans="1:2" x14ac:dyDescent="0.25">
      <c r="A10729" s="57">
        <v>43233001</v>
      </c>
      <c r="B10729" s="58" t="s">
        <v>7340</v>
      </c>
    </row>
    <row r="10730" spans="1:2" x14ac:dyDescent="0.25">
      <c r="A10730" s="57">
        <v>43233002</v>
      </c>
      <c r="B10730" s="58" t="s">
        <v>2056</v>
      </c>
    </row>
    <row r="10731" spans="1:2" x14ac:dyDescent="0.25">
      <c r="A10731" s="57">
        <v>43233004</v>
      </c>
      <c r="B10731" s="58" t="s">
        <v>5183</v>
      </c>
    </row>
    <row r="10732" spans="1:2" x14ac:dyDescent="0.25">
      <c r="A10732" s="57">
        <v>43233201</v>
      </c>
      <c r="B10732" s="58" t="s">
        <v>3101</v>
      </c>
    </row>
    <row r="10733" spans="1:2" x14ac:dyDescent="0.25">
      <c r="A10733" s="57">
        <v>43233203</v>
      </c>
      <c r="B10733" s="58" t="s">
        <v>13700</v>
      </c>
    </row>
    <row r="10734" spans="1:2" x14ac:dyDescent="0.25">
      <c r="A10734" s="57">
        <v>43233204</v>
      </c>
      <c r="B10734" s="58" t="s">
        <v>307</v>
      </c>
    </row>
    <row r="10735" spans="1:2" x14ac:dyDescent="0.25">
      <c r="A10735" s="57">
        <v>43233205</v>
      </c>
      <c r="B10735" s="58" t="s">
        <v>16673</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10568</v>
      </c>
    </row>
    <row r="10740" spans="1:2" x14ac:dyDescent="0.25">
      <c r="A10740" s="57">
        <v>43233405</v>
      </c>
      <c r="B10740" s="58" t="s">
        <v>13155</v>
      </c>
    </row>
    <row r="10741" spans="1:2" x14ac:dyDescent="0.25">
      <c r="A10741" s="57">
        <v>43233406</v>
      </c>
      <c r="B10741" s="58" t="s">
        <v>14143</v>
      </c>
    </row>
    <row r="10742" spans="1:2" x14ac:dyDescent="0.25">
      <c r="A10742" s="57">
        <v>43233407</v>
      </c>
      <c r="B10742" s="58" t="s">
        <v>11158</v>
      </c>
    </row>
    <row r="10743" spans="1:2" x14ac:dyDescent="0.25">
      <c r="A10743" s="57">
        <v>43233410</v>
      </c>
      <c r="B10743" s="58" t="s">
        <v>5768</v>
      </c>
    </row>
    <row r="10744" spans="1:2" x14ac:dyDescent="0.25">
      <c r="A10744" s="57">
        <v>43233411</v>
      </c>
      <c r="B10744" s="58" t="s">
        <v>13196</v>
      </c>
    </row>
    <row r="10745" spans="1:2" x14ac:dyDescent="0.25">
      <c r="A10745" s="57">
        <v>43233413</v>
      </c>
      <c r="B10745" s="58" t="s">
        <v>17441</v>
      </c>
    </row>
    <row r="10746" spans="1:2" x14ac:dyDescent="0.25">
      <c r="A10746" s="57">
        <v>43233414</v>
      </c>
      <c r="B10746" s="58" t="s">
        <v>12792</v>
      </c>
    </row>
    <row r="10747" spans="1:2" x14ac:dyDescent="0.25">
      <c r="A10747" s="57">
        <v>43233415</v>
      </c>
      <c r="B10747" s="58" t="s">
        <v>7722</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3264</v>
      </c>
    </row>
    <row r="10752" spans="1:2" x14ac:dyDescent="0.25">
      <c r="A10752" s="57">
        <v>43233505</v>
      </c>
      <c r="B10752" s="58" t="s">
        <v>16333</v>
      </c>
    </row>
    <row r="10753" spans="1:2" x14ac:dyDescent="0.25">
      <c r="A10753" s="57">
        <v>43233506</v>
      </c>
      <c r="B10753" s="58" t="s">
        <v>11380</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10110</v>
      </c>
    </row>
    <row r="10757" spans="1:2" x14ac:dyDescent="0.25">
      <c r="A10757" s="57">
        <v>43233510</v>
      </c>
      <c r="B10757" s="58" t="s">
        <v>10149</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6056</v>
      </c>
    </row>
    <row r="10761" spans="1:2" x14ac:dyDescent="0.25">
      <c r="A10761" s="57">
        <v>44101503</v>
      </c>
      <c r="B10761" s="58" t="s">
        <v>18742</v>
      </c>
    </row>
    <row r="10762" spans="1:2" x14ac:dyDescent="0.25">
      <c r="A10762" s="57">
        <v>44101504</v>
      </c>
      <c r="B10762" s="58" t="s">
        <v>14201</v>
      </c>
    </row>
    <row r="10763" spans="1:2" x14ac:dyDescent="0.25">
      <c r="A10763" s="57">
        <v>44101505</v>
      </c>
      <c r="B10763" s="58" t="s">
        <v>13575</v>
      </c>
    </row>
    <row r="10764" spans="1:2" x14ac:dyDescent="0.25">
      <c r="A10764" s="57">
        <v>44101506</v>
      </c>
      <c r="B10764" s="58" t="s">
        <v>12210</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11875</v>
      </c>
    </row>
    <row r="10768" spans="1:2" x14ac:dyDescent="0.25">
      <c r="A10768" s="57">
        <v>44101604</v>
      </c>
      <c r="B10768" s="58" t="s">
        <v>4825</v>
      </c>
    </row>
    <row r="10769" spans="1:2" x14ac:dyDescent="0.25">
      <c r="A10769" s="57">
        <v>44101605</v>
      </c>
      <c r="B10769" s="58" t="s">
        <v>2743</v>
      </c>
    </row>
    <row r="10770" spans="1:2" x14ac:dyDescent="0.25">
      <c r="A10770" s="57">
        <v>44101606</v>
      </c>
      <c r="B10770" s="58" t="s">
        <v>15395</v>
      </c>
    </row>
    <row r="10771" spans="1:2" x14ac:dyDescent="0.25">
      <c r="A10771" s="57">
        <v>44101701</v>
      </c>
      <c r="B10771" s="58" t="s">
        <v>13298</v>
      </c>
    </row>
    <row r="10772" spans="1:2" x14ac:dyDescent="0.25">
      <c r="A10772" s="57">
        <v>44101702</v>
      </c>
      <c r="B10772" s="58" t="s">
        <v>508</v>
      </c>
    </row>
    <row r="10773" spans="1:2" x14ac:dyDescent="0.25">
      <c r="A10773" s="57">
        <v>44101703</v>
      </c>
      <c r="B10773" s="58" t="s">
        <v>10134</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16566</v>
      </c>
    </row>
    <row r="10777" spans="1:2" x14ac:dyDescent="0.25">
      <c r="A10777" s="57">
        <v>44101707</v>
      </c>
      <c r="B10777" s="58" t="s">
        <v>18132</v>
      </c>
    </row>
    <row r="10778" spans="1:2" x14ac:dyDescent="0.25">
      <c r="A10778" s="57">
        <v>44101708</v>
      </c>
      <c r="B10778" s="58" t="s">
        <v>8156</v>
      </c>
    </row>
    <row r="10779" spans="1:2" x14ac:dyDescent="0.25">
      <c r="A10779" s="57">
        <v>44101709</v>
      </c>
      <c r="B10779" s="58" t="s">
        <v>4820</v>
      </c>
    </row>
    <row r="10780" spans="1:2" x14ac:dyDescent="0.25">
      <c r="A10780" s="57">
        <v>44101710</v>
      </c>
      <c r="B10780" s="58" t="s">
        <v>13978</v>
      </c>
    </row>
    <row r="10781" spans="1:2" x14ac:dyDescent="0.25">
      <c r="A10781" s="57">
        <v>44101711</v>
      </c>
      <c r="B10781" s="58" t="s">
        <v>12340</v>
      </c>
    </row>
    <row r="10782" spans="1:2" x14ac:dyDescent="0.25">
      <c r="A10782" s="57">
        <v>44101712</v>
      </c>
      <c r="B10782" s="58" t="s">
        <v>16645</v>
      </c>
    </row>
    <row r="10783" spans="1:2" x14ac:dyDescent="0.25">
      <c r="A10783" s="57">
        <v>44101713</v>
      </c>
      <c r="B10783" s="58" t="s">
        <v>15117</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16033</v>
      </c>
    </row>
    <row r="10787" spans="1:2" x14ac:dyDescent="0.25">
      <c r="A10787" s="57">
        <v>44101718</v>
      </c>
      <c r="B10787" s="58" t="s">
        <v>6606</v>
      </c>
    </row>
    <row r="10788" spans="1:2" x14ac:dyDescent="0.25">
      <c r="A10788" s="57">
        <v>44101719</v>
      </c>
      <c r="B10788" s="58" t="s">
        <v>15015</v>
      </c>
    </row>
    <row r="10789" spans="1:2" x14ac:dyDescent="0.25">
      <c r="A10789" s="57">
        <v>44101720</v>
      </c>
      <c r="B10789" s="58" t="s">
        <v>14053</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14320</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16783</v>
      </c>
    </row>
    <row r="10800" spans="1:2" x14ac:dyDescent="0.25">
      <c r="A10800" s="57">
        <v>44101802</v>
      </c>
      <c r="B10800" s="58" t="s">
        <v>14420</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18104</v>
      </c>
    </row>
    <row r="10805" spans="1:2" x14ac:dyDescent="0.25">
      <c r="A10805" s="57">
        <v>44101901</v>
      </c>
      <c r="B10805" s="58" t="s">
        <v>16454</v>
      </c>
    </row>
    <row r="10806" spans="1:2" x14ac:dyDescent="0.25">
      <c r="A10806" s="57">
        <v>44101902</v>
      </c>
      <c r="B10806" s="58" t="s">
        <v>18135</v>
      </c>
    </row>
    <row r="10807" spans="1:2" x14ac:dyDescent="0.25">
      <c r="A10807" s="57">
        <v>44102001</v>
      </c>
      <c r="B10807" s="58" t="s">
        <v>14608</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11963</v>
      </c>
    </row>
    <row r="10814" spans="1:2" x14ac:dyDescent="0.25">
      <c r="A10814" s="57">
        <v>44102104</v>
      </c>
      <c r="B10814" s="58" t="s">
        <v>4161</v>
      </c>
    </row>
    <row r="10815" spans="1:2" x14ac:dyDescent="0.25">
      <c r="A10815" s="57">
        <v>44102105</v>
      </c>
      <c r="B10815" s="58" t="s">
        <v>16432</v>
      </c>
    </row>
    <row r="10816" spans="1:2" x14ac:dyDescent="0.25">
      <c r="A10816" s="57">
        <v>44102106</v>
      </c>
      <c r="B10816" s="58" t="s">
        <v>2105</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15074</v>
      </c>
    </row>
    <row r="10821" spans="1:2" x14ac:dyDescent="0.25">
      <c r="A10821" s="57">
        <v>44102203</v>
      </c>
      <c r="B10821" s="58" t="s">
        <v>5551</v>
      </c>
    </row>
    <row r="10822" spans="1:2" x14ac:dyDescent="0.25">
      <c r="A10822" s="57">
        <v>44102301</v>
      </c>
      <c r="B10822" s="58" t="s">
        <v>11097</v>
      </c>
    </row>
    <row r="10823" spans="1:2" x14ac:dyDescent="0.25">
      <c r="A10823" s="57">
        <v>44102302</v>
      </c>
      <c r="B10823" s="58" t="s">
        <v>15333</v>
      </c>
    </row>
    <row r="10824" spans="1:2" x14ac:dyDescent="0.25">
      <c r="A10824" s="57">
        <v>44102303</v>
      </c>
      <c r="B10824" s="58" t="s">
        <v>17494</v>
      </c>
    </row>
    <row r="10825" spans="1:2" x14ac:dyDescent="0.25">
      <c r="A10825" s="57">
        <v>44102304</v>
      </c>
      <c r="B10825" s="58" t="s">
        <v>16957</v>
      </c>
    </row>
    <row r="10826" spans="1:2" x14ac:dyDescent="0.25">
      <c r="A10826" s="57">
        <v>44102305</v>
      </c>
      <c r="B10826" s="58" t="s">
        <v>5697</v>
      </c>
    </row>
    <row r="10827" spans="1:2" x14ac:dyDescent="0.25">
      <c r="A10827" s="57">
        <v>44102306</v>
      </c>
      <c r="B10827" s="58" t="s">
        <v>11308</v>
      </c>
    </row>
    <row r="10828" spans="1:2" x14ac:dyDescent="0.25">
      <c r="A10828" s="57">
        <v>44102307</v>
      </c>
      <c r="B10828" s="58" t="s">
        <v>14979</v>
      </c>
    </row>
    <row r="10829" spans="1:2" x14ac:dyDescent="0.25">
      <c r="A10829" s="57">
        <v>44102402</v>
      </c>
      <c r="B10829" s="58" t="s">
        <v>7146</v>
      </c>
    </row>
    <row r="10830" spans="1:2" x14ac:dyDescent="0.25">
      <c r="A10830" s="57">
        <v>44102403</v>
      </c>
      <c r="B10830" s="58" t="s">
        <v>5236</v>
      </c>
    </row>
    <row r="10831" spans="1:2" x14ac:dyDescent="0.25">
      <c r="A10831" s="57">
        <v>44102404</v>
      </c>
      <c r="B10831" s="58" t="s">
        <v>4930</v>
      </c>
    </row>
    <row r="10832" spans="1:2" x14ac:dyDescent="0.25">
      <c r="A10832" s="57">
        <v>44102405</v>
      </c>
      <c r="B10832" s="58" t="s">
        <v>5038</v>
      </c>
    </row>
    <row r="10833" spans="1:2" x14ac:dyDescent="0.25">
      <c r="A10833" s="57">
        <v>44102406</v>
      </c>
      <c r="B10833" s="58" t="s">
        <v>5665</v>
      </c>
    </row>
    <row r="10834" spans="1:2" x14ac:dyDescent="0.25">
      <c r="A10834" s="57">
        <v>44102407</v>
      </c>
      <c r="B10834" s="58" t="s">
        <v>13732</v>
      </c>
    </row>
    <row r="10835" spans="1:2" x14ac:dyDescent="0.25">
      <c r="A10835" s="57">
        <v>44102408</v>
      </c>
      <c r="B10835" s="58" t="s">
        <v>18101</v>
      </c>
    </row>
    <row r="10836" spans="1:2" x14ac:dyDescent="0.25">
      <c r="A10836" s="57">
        <v>44102409</v>
      </c>
      <c r="B10836" s="58" t="s">
        <v>15141</v>
      </c>
    </row>
    <row r="10837" spans="1:2" x14ac:dyDescent="0.25">
      <c r="A10837" s="57">
        <v>44102411</v>
      </c>
      <c r="B10837" s="58" t="s">
        <v>3673</v>
      </c>
    </row>
    <row r="10838" spans="1:2" x14ac:dyDescent="0.25">
      <c r="A10838" s="57">
        <v>44102412</v>
      </c>
      <c r="B10838" s="58" t="s">
        <v>13703</v>
      </c>
    </row>
    <row r="10839" spans="1:2" x14ac:dyDescent="0.25">
      <c r="A10839" s="57">
        <v>44102501</v>
      </c>
      <c r="B10839" s="58" t="s">
        <v>10849</v>
      </c>
    </row>
    <row r="10840" spans="1:2" x14ac:dyDescent="0.25">
      <c r="A10840" s="57">
        <v>44102502</v>
      </c>
      <c r="B10840" s="58" t="s">
        <v>12967</v>
      </c>
    </row>
    <row r="10841" spans="1:2" x14ac:dyDescent="0.25">
      <c r="A10841" s="57">
        <v>44102503</v>
      </c>
      <c r="B10841" s="58" t="s">
        <v>15958</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16403</v>
      </c>
    </row>
    <row r="10845" spans="1:2" x14ac:dyDescent="0.25">
      <c r="A10845" s="57">
        <v>44102605</v>
      </c>
      <c r="B10845" s="58" t="s">
        <v>3086</v>
      </c>
    </row>
    <row r="10846" spans="1:2" x14ac:dyDescent="0.25">
      <c r="A10846" s="57">
        <v>44102606</v>
      </c>
      <c r="B10846" s="58" t="s">
        <v>12320</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4849</v>
      </c>
    </row>
    <row r="10850" spans="1:2" x14ac:dyDescent="0.25">
      <c r="A10850" s="57">
        <v>44102610</v>
      </c>
      <c r="B10850" s="58" t="s">
        <v>6710</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13515</v>
      </c>
    </row>
    <row r="10854" spans="1:2" x14ac:dyDescent="0.25">
      <c r="A10854" s="57">
        <v>44102903</v>
      </c>
      <c r="B10854" s="58" t="s">
        <v>5514</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5149</v>
      </c>
    </row>
    <row r="10858" spans="1:2" x14ac:dyDescent="0.25">
      <c r="A10858" s="57">
        <v>44102907</v>
      </c>
      <c r="B10858" s="58" t="s">
        <v>3433</v>
      </c>
    </row>
    <row r="10859" spans="1:2" x14ac:dyDescent="0.25">
      <c r="A10859" s="57">
        <v>44102908</v>
      </c>
      <c r="B10859" s="58" t="s">
        <v>13113</v>
      </c>
    </row>
    <row r="10860" spans="1:2" x14ac:dyDescent="0.25">
      <c r="A10860" s="57">
        <v>44102909</v>
      </c>
      <c r="B10860" s="58" t="s">
        <v>2194</v>
      </c>
    </row>
    <row r="10861" spans="1:2" x14ac:dyDescent="0.25">
      <c r="A10861" s="57">
        <v>44102910</v>
      </c>
      <c r="B10861" s="58" t="s">
        <v>10184</v>
      </c>
    </row>
    <row r="10862" spans="1:2" x14ac:dyDescent="0.25">
      <c r="A10862" s="57">
        <v>44102911</v>
      </c>
      <c r="B10862" s="58" t="s">
        <v>402</v>
      </c>
    </row>
    <row r="10863" spans="1:2" x14ac:dyDescent="0.25">
      <c r="A10863" s="57">
        <v>44102912</v>
      </c>
      <c r="B10863" s="58" t="s">
        <v>9656</v>
      </c>
    </row>
    <row r="10864" spans="1:2" x14ac:dyDescent="0.25">
      <c r="A10864" s="57">
        <v>44102913</v>
      </c>
      <c r="B10864" s="58" t="s">
        <v>11290</v>
      </c>
    </row>
    <row r="10865" spans="1:2" x14ac:dyDescent="0.25">
      <c r="A10865" s="57">
        <v>44103001</v>
      </c>
      <c r="B10865" s="58" t="s">
        <v>7148</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16035</v>
      </c>
    </row>
    <row r="10871" spans="1:2" x14ac:dyDescent="0.25">
      <c r="A10871" s="57">
        <v>44103103</v>
      </c>
      <c r="B10871" s="58" t="s">
        <v>15236</v>
      </c>
    </row>
    <row r="10872" spans="1:2" x14ac:dyDescent="0.25">
      <c r="A10872" s="57">
        <v>44103104</v>
      </c>
      <c r="B10872" s="58" t="s">
        <v>11907</v>
      </c>
    </row>
    <row r="10873" spans="1:2" x14ac:dyDescent="0.25">
      <c r="A10873" s="57">
        <v>44103105</v>
      </c>
      <c r="B10873" s="58" t="s">
        <v>2624</v>
      </c>
    </row>
    <row r="10874" spans="1:2" x14ac:dyDescent="0.25">
      <c r="A10874" s="57">
        <v>44103106</v>
      </c>
      <c r="B10874" s="58" t="s">
        <v>18630</v>
      </c>
    </row>
    <row r="10875" spans="1:2" x14ac:dyDescent="0.25">
      <c r="A10875" s="57">
        <v>44103107</v>
      </c>
      <c r="B10875" s="58" t="s">
        <v>9831</v>
      </c>
    </row>
    <row r="10876" spans="1:2" x14ac:dyDescent="0.25">
      <c r="A10876" s="57">
        <v>44103108</v>
      </c>
      <c r="B10876" s="58" t="s">
        <v>13946</v>
      </c>
    </row>
    <row r="10877" spans="1:2" x14ac:dyDescent="0.25">
      <c r="A10877" s="57">
        <v>44103109</v>
      </c>
      <c r="B10877" s="58" t="s">
        <v>12173</v>
      </c>
    </row>
    <row r="10878" spans="1:2" x14ac:dyDescent="0.25">
      <c r="A10878" s="57">
        <v>44103110</v>
      </c>
      <c r="B10878" s="58" t="s">
        <v>11028</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11280</v>
      </c>
    </row>
    <row r="10882" spans="1:2" x14ac:dyDescent="0.25">
      <c r="A10882" s="57">
        <v>44103114</v>
      </c>
      <c r="B10882" s="58" t="s">
        <v>12952</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13372</v>
      </c>
    </row>
    <row r="10887" spans="1:2" x14ac:dyDescent="0.25">
      <c r="A10887" s="57">
        <v>44103120</v>
      </c>
      <c r="B10887" s="58" t="s">
        <v>4638</v>
      </c>
    </row>
    <row r="10888" spans="1:2" x14ac:dyDescent="0.25">
      <c r="A10888" s="57">
        <v>44103121</v>
      </c>
      <c r="B10888" s="58" t="s">
        <v>8018</v>
      </c>
    </row>
    <row r="10889" spans="1:2" x14ac:dyDescent="0.25">
      <c r="A10889" s="57">
        <v>44103122</v>
      </c>
      <c r="B10889" s="58" t="s">
        <v>2840</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18684</v>
      </c>
    </row>
    <row r="10894" spans="1:2" x14ac:dyDescent="0.25">
      <c r="A10894" s="57">
        <v>44103205</v>
      </c>
      <c r="B10894" s="58" t="s">
        <v>3546</v>
      </c>
    </row>
    <row r="10895" spans="1:2" x14ac:dyDescent="0.25">
      <c r="A10895" s="57">
        <v>44103502</v>
      </c>
      <c r="B10895" s="58" t="s">
        <v>5237</v>
      </c>
    </row>
    <row r="10896" spans="1:2" x14ac:dyDescent="0.25">
      <c r="A10896" s="57">
        <v>44103503</v>
      </c>
      <c r="B10896" s="58" t="s">
        <v>15365</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14975</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5135</v>
      </c>
    </row>
    <row r="10904" spans="1:2" x14ac:dyDescent="0.25">
      <c r="A10904" s="57">
        <v>44111503</v>
      </c>
      <c r="B10904" s="58" t="s">
        <v>172</v>
      </c>
    </row>
    <row r="10905" spans="1:2" x14ac:dyDescent="0.25">
      <c r="A10905" s="57">
        <v>44111506</v>
      </c>
      <c r="B10905" s="58" t="s">
        <v>18830</v>
      </c>
    </row>
    <row r="10906" spans="1:2" x14ac:dyDescent="0.25">
      <c r="A10906" s="57">
        <v>44111507</v>
      </c>
      <c r="B10906" s="58" t="s">
        <v>10012</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3107</v>
      </c>
    </row>
    <row r="10910" spans="1:2" x14ac:dyDescent="0.25">
      <c r="A10910" s="57">
        <v>44111512</v>
      </c>
      <c r="B10910" s="58" t="s">
        <v>9094</v>
      </c>
    </row>
    <row r="10911" spans="1:2" x14ac:dyDescent="0.25">
      <c r="A10911" s="57">
        <v>44111513</v>
      </c>
      <c r="B10911" s="58" t="s">
        <v>11069</v>
      </c>
    </row>
    <row r="10912" spans="1:2" x14ac:dyDescent="0.25">
      <c r="A10912" s="57">
        <v>44111514</v>
      </c>
      <c r="B10912" s="58" t="s">
        <v>13833</v>
      </c>
    </row>
    <row r="10913" spans="1:2" x14ac:dyDescent="0.25">
      <c r="A10913" s="57">
        <v>44111515</v>
      </c>
      <c r="B10913" s="58" t="s">
        <v>13209</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5573</v>
      </c>
    </row>
    <row r="10917" spans="1:2" x14ac:dyDescent="0.25">
      <c r="A10917" s="57">
        <v>44111519</v>
      </c>
      <c r="B10917" s="58" t="s">
        <v>2255</v>
      </c>
    </row>
    <row r="10918" spans="1:2" x14ac:dyDescent="0.25">
      <c r="A10918" s="57">
        <v>44111520</v>
      </c>
      <c r="B10918" s="58" t="s">
        <v>4939</v>
      </c>
    </row>
    <row r="10919" spans="1:2" x14ac:dyDescent="0.25">
      <c r="A10919" s="57">
        <v>44111521</v>
      </c>
      <c r="B10919" s="58" t="s">
        <v>5221</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15067</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16617</v>
      </c>
    </row>
    <row r="10926" spans="1:2" x14ac:dyDescent="0.25">
      <c r="A10926" s="57">
        <v>44111608</v>
      </c>
      <c r="B10926" s="58" t="s">
        <v>825</v>
      </c>
    </row>
    <row r="10927" spans="1:2" x14ac:dyDescent="0.25">
      <c r="A10927" s="57">
        <v>44111609</v>
      </c>
      <c r="B10927" s="58" t="s">
        <v>14155</v>
      </c>
    </row>
    <row r="10928" spans="1:2" x14ac:dyDescent="0.25">
      <c r="A10928" s="57">
        <v>44111610</v>
      </c>
      <c r="B10928" s="58" t="s">
        <v>15940</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9564</v>
      </c>
    </row>
    <row r="10932" spans="1:2" x14ac:dyDescent="0.25">
      <c r="A10932" s="57">
        <v>44111614</v>
      </c>
      <c r="B10932" s="58" t="s">
        <v>15103</v>
      </c>
    </row>
    <row r="10933" spans="1:2" x14ac:dyDescent="0.25">
      <c r="A10933" s="57">
        <v>44111615</v>
      </c>
      <c r="B10933" s="58" t="s">
        <v>605</v>
      </c>
    </row>
    <row r="10934" spans="1:2" x14ac:dyDescent="0.25">
      <c r="A10934" s="57">
        <v>44111616</v>
      </c>
      <c r="B10934" s="58" t="s">
        <v>11278</v>
      </c>
    </row>
    <row r="10935" spans="1:2" x14ac:dyDescent="0.25">
      <c r="A10935" s="57">
        <v>44111801</v>
      </c>
      <c r="B10935" s="58" t="s">
        <v>5422</v>
      </c>
    </row>
    <row r="10936" spans="1:2" x14ac:dyDescent="0.25">
      <c r="A10936" s="57">
        <v>44111802</v>
      </c>
      <c r="B10936" s="58" t="s">
        <v>651</v>
      </c>
    </row>
    <row r="10937" spans="1:2" x14ac:dyDescent="0.25">
      <c r="A10937" s="57">
        <v>44111803</v>
      </c>
      <c r="B10937" s="58" t="s">
        <v>5659</v>
      </c>
    </row>
    <row r="10938" spans="1:2" x14ac:dyDescent="0.25">
      <c r="A10938" s="57">
        <v>44111804</v>
      </c>
      <c r="B10938" s="58" t="s">
        <v>9630</v>
      </c>
    </row>
    <row r="10939" spans="1:2" x14ac:dyDescent="0.25">
      <c r="A10939" s="57">
        <v>44111805</v>
      </c>
      <c r="B10939" s="58" t="s">
        <v>7669</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15213</v>
      </c>
    </row>
    <row r="10943" spans="1:2" x14ac:dyDescent="0.25">
      <c r="A10943" s="57">
        <v>44111809</v>
      </c>
      <c r="B10943" s="58" t="s">
        <v>13667</v>
      </c>
    </row>
    <row r="10944" spans="1:2" x14ac:dyDescent="0.25">
      <c r="A10944" s="57">
        <v>44111810</v>
      </c>
      <c r="B10944" s="58" t="s">
        <v>1890</v>
      </c>
    </row>
    <row r="10945" spans="1:2" x14ac:dyDescent="0.25">
      <c r="A10945" s="57">
        <v>44111812</v>
      </c>
      <c r="B10945" s="58" t="s">
        <v>18809</v>
      </c>
    </row>
    <row r="10946" spans="1:2" x14ac:dyDescent="0.25">
      <c r="A10946" s="57">
        <v>44111813</v>
      </c>
      <c r="B10946" s="58" t="s">
        <v>6651</v>
      </c>
    </row>
    <row r="10947" spans="1:2" x14ac:dyDescent="0.25">
      <c r="A10947" s="57">
        <v>44111814</v>
      </c>
      <c r="B10947" s="58" t="s">
        <v>5324</v>
      </c>
    </row>
    <row r="10948" spans="1:2" x14ac:dyDescent="0.25">
      <c r="A10948" s="57">
        <v>44111815</v>
      </c>
      <c r="B10948" s="58" t="s">
        <v>11142</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9725</v>
      </c>
    </row>
    <row r="10954" spans="1:2" x14ac:dyDescent="0.25">
      <c r="A10954" s="57">
        <v>44111906</v>
      </c>
      <c r="B10954" s="58" t="s">
        <v>15998</v>
      </c>
    </row>
    <row r="10955" spans="1:2" x14ac:dyDescent="0.25">
      <c r="A10955" s="57">
        <v>44111907</v>
      </c>
      <c r="B10955" s="58" t="s">
        <v>10942</v>
      </c>
    </row>
    <row r="10956" spans="1:2" x14ac:dyDescent="0.25">
      <c r="A10956" s="57">
        <v>44111908</v>
      </c>
      <c r="B10956" s="58" t="s">
        <v>4296</v>
      </c>
    </row>
    <row r="10957" spans="1:2" x14ac:dyDescent="0.25">
      <c r="A10957" s="57">
        <v>44111909</v>
      </c>
      <c r="B10957" s="58" t="s">
        <v>12635</v>
      </c>
    </row>
    <row r="10958" spans="1:2" x14ac:dyDescent="0.25">
      <c r="A10958" s="57">
        <v>44111910</v>
      </c>
      <c r="B10958" s="58" t="s">
        <v>16172</v>
      </c>
    </row>
    <row r="10959" spans="1:2" x14ac:dyDescent="0.25">
      <c r="A10959" s="57">
        <v>44111911</v>
      </c>
      <c r="B10959" s="58" t="s">
        <v>11460</v>
      </c>
    </row>
    <row r="10960" spans="1:2" x14ac:dyDescent="0.25">
      <c r="A10960" s="57">
        <v>44112001</v>
      </c>
      <c r="B10960" s="58" t="s">
        <v>12275</v>
      </c>
    </row>
    <row r="10961" spans="1:2" x14ac:dyDescent="0.25">
      <c r="A10961" s="57">
        <v>44112002</v>
      </c>
      <c r="B10961" s="58" t="s">
        <v>13445</v>
      </c>
    </row>
    <row r="10962" spans="1:2" x14ac:dyDescent="0.25">
      <c r="A10962" s="57">
        <v>44112004</v>
      </c>
      <c r="B10962" s="58" t="s">
        <v>9756</v>
      </c>
    </row>
    <row r="10963" spans="1:2" x14ac:dyDescent="0.25">
      <c r="A10963" s="57">
        <v>44112005</v>
      </c>
      <c r="B10963" s="58" t="s">
        <v>10948</v>
      </c>
    </row>
    <row r="10964" spans="1:2" x14ac:dyDescent="0.25">
      <c r="A10964" s="57">
        <v>44112006</v>
      </c>
      <c r="B10964" s="58" t="s">
        <v>7098</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15457</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15334</v>
      </c>
    </row>
    <row r="10978" spans="1:2" x14ac:dyDescent="0.25">
      <c r="A10978" s="57">
        <v>44121604</v>
      </c>
      <c r="B10978" s="58" t="s">
        <v>3722</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14287</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12307</v>
      </c>
    </row>
    <row r="10986" spans="1:2" x14ac:dyDescent="0.25">
      <c r="A10986" s="57">
        <v>44121618</v>
      </c>
      <c r="B10986" s="58" t="s">
        <v>5925</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16691</v>
      </c>
    </row>
    <row r="10991" spans="1:2" x14ac:dyDescent="0.25">
      <c r="A10991" s="57">
        <v>44121623</v>
      </c>
      <c r="B10991" s="58" t="s">
        <v>2461</v>
      </c>
    </row>
    <row r="10992" spans="1:2" x14ac:dyDescent="0.25">
      <c r="A10992" s="57">
        <v>44121624</v>
      </c>
      <c r="B10992" s="58" t="s">
        <v>16664</v>
      </c>
    </row>
    <row r="10993" spans="1:2" x14ac:dyDescent="0.25">
      <c r="A10993" s="57">
        <v>44121625</v>
      </c>
      <c r="B10993" s="58" t="s">
        <v>10387</v>
      </c>
    </row>
    <row r="10994" spans="1:2" x14ac:dyDescent="0.25">
      <c r="A10994" s="57">
        <v>44121626</v>
      </c>
      <c r="B10994" s="58" t="s">
        <v>3973</v>
      </c>
    </row>
    <row r="10995" spans="1:2" x14ac:dyDescent="0.25">
      <c r="A10995" s="57">
        <v>44121627</v>
      </c>
      <c r="B10995" s="58" t="s">
        <v>8162</v>
      </c>
    </row>
    <row r="10996" spans="1:2" x14ac:dyDescent="0.25">
      <c r="A10996" s="57">
        <v>44121628</v>
      </c>
      <c r="B10996" s="58" t="s">
        <v>3266</v>
      </c>
    </row>
    <row r="10997" spans="1:2" x14ac:dyDescent="0.25">
      <c r="A10997" s="57">
        <v>44121630</v>
      </c>
      <c r="B10997" s="58" t="s">
        <v>8381</v>
      </c>
    </row>
    <row r="10998" spans="1:2" x14ac:dyDescent="0.25">
      <c r="A10998" s="57">
        <v>44121631</v>
      </c>
      <c r="B10998" s="58" t="s">
        <v>4013</v>
      </c>
    </row>
    <row r="10999" spans="1:2" x14ac:dyDescent="0.25">
      <c r="A10999" s="57">
        <v>44121632</v>
      </c>
      <c r="B10999" s="58" t="s">
        <v>13261</v>
      </c>
    </row>
    <row r="11000" spans="1:2" x14ac:dyDescent="0.25">
      <c r="A11000" s="57">
        <v>44121633</v>
      </c>
      <c r="B11000" s="58" t="s">
        <v>8812</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13988</v>
      </c>
    </row>
    <row r="11006" spans="1:2" x14ac:dyDescent="0.25">
      <c r="A11006" s="57">
        <v>44121704</v>
      </c>
      <c r="B11006" s="58" t="s">
        <v>729</v>
      </c>
    </row>
    <row r="11007" spans="1:2" x14ac:dyDescent="0.25">
      <c r="A11007" s="57">
        <v>44121705</v>
      </c>
      <c r="B11007" s="58" t="s">
        <v>11223</v>
      </c>
    </row>
    <row r="11008" spans="1:2" x14ac:dyDescent="0.25">
      <c r="A11008" s="57">
        <v>44121706</v>
      </c>
      <c r="B11008" s="58" t="s">
        <v>2541</v>
      </c>
    </row>
    <row r="11009" spans="1:2" x14ac:dyDescent="0.25">
      <c r="A11009" s="57">
        <v>44121707</v>
      </c>
      <c r="B11009" s="58" t="s">
        <v>9985</v>
      </c>
    </row>
    <row r="11010" spans="1:2" x14ac:dyDescent="0.25">
      <c r="A11010" s="57">
        <v>44121708</v>
      </c>
      <c r="B11010" s="58" t="s">
        <v>13770</v>
      </c>
    </row>
    <row r="11011" spans="1:2" x14ac:dyDescent="0.25">
      <c r="A11011" s="57">
        <v>44121709</v>
      </c>
      <c r="B11011" s="58" t="s">
        <v>4506</v>
      </c>
    </row>
    <row r="11012" spans="1:2" x14ac:dyDescent="0.25">
      <c r="A11012" s="57">
        <v>44121710</v>
      </c>
      <c r="B11012" s="58" t="s">
        <v>9358</v>
      </c>
    </row>
    <row r="11013" spans="1:2" x14ac:dyDescent="0.25">
      <c r="A11013" s="57">
        <v>44121711</v>
      </c>
      <c r="B11013" s="58" t="s">
        <v>11232</v>
      </c>
    </row>
    <row r="11014" spans="1:2" x14ac:dyDescent="0.25">
      <c r="A11014" s="57">
        <v>44121712</v>
      </c>
      <c r="B11014" s="58" t="s">
        <v>14817</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5102</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16977</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4819</v>
      </c>
    </row>
    <row r="11026" spans="1:2" x14ac:dyDescent="0.25">
      <c r="A11026" s="57">
        <v>44121807</v>
      </c>
      <c r="B11026" s="58" t="s">
        <v>3356</v>
      </c>
    </row>
    <row r="11027" spans="1:2" x14ac:dyDescent="0.25">
      <c r="A11027" s="57">
        <v>44121808</v>
      </c>
      <c r="B11027" s="58" t="s">
        <v>11247</v>
      </c>
    </row>
    <row r="11028" spans="1:2" x14ac:dyDescent="0.25">
      <c r="A11028" s="57">
        <v>44121902</v>
      </c>
      <c r="B11028" s="58" t="s">
        <v>16095</v>
      </c>
    </row>
    <row r="11029" spans="1:2" x14ac:dyDescent="0.25">
      <c r="A11029" s="57">
        <v>44121904</v>
      </c>
      <c r="B11029" s="58" t="s">
        <v>5335</v>
      </c>
    </row>
    <row r="11030" spans="1:2" x14ac:dyDescent="0.25">
      <c r="A11030" s="57">
        <v>44121905</v>
      </c>
      <c r="B11030" s="58" t="s">
        <v>14243</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6393</v>
      </c>
    </row>
    <row r="11034" spans="1:2" x14ac:dyDescent="0.25">
      <c r="A11034" s="57">
        <v>44122005</v>
      </c>
      <c r="B11034" s="58" t="s">
        <v>5950</v>
      </c>
    </row>
    <row r="11035" spans="1:2" x14ac:dyDescent="0.25">
      <c r="A11035" s="57">
        <v>44122008</v>
      </c>
      <c r="B11035" s="58" t="s">
        <v>13907</v>
      </c>
    </row>
    <row r="11036" spans="1:2" x14ac:dyDescent="0.25">
      <c r="A11036" s="57">
        <v>44122009</v>
      </c>
      <c r="B11036" s="58" t="s">
        <v>11859</v>
      </c>
    </row>
    <row r="11037" spans="1:2" x14ac:dyDescent="0.25">
      <c r="A11037" s="57">
        <v>44122010</v>
      </c>
      <c r="B11037" s="58" t="s">
        <v>7734</v>
      </c>
    </row>
    <row r="11038" spans="1:2" x14ac:dyDescent="0.25">
      <c r="A11038" s="57">
        <v>44122011</v>
      </c>
      <c r="B11038" s="58" t="s">
        <v>13942</v>
      </c>
    </row>
    <row r="11039" spans="1:2" x14ac:dyDescent="0.25">
      <c r="A11039" s="57">
        <v>44122012</v>
      </c>
      <c r="B11039" s="58" t="s">
        <v>13368</v>
      </c>
    </row>
    <row r="11040" spans="1:2" x14ac:dyDescent="0.25">
      <c r="A11040" s="57">
        <v>44122013</v>
      </c>
      <c r="B11040" s="58" t="s">
        <v>10664</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16080</v>
      </c>
    </row>
    <row r="11046" spans="1:2" x14ac:dyDescent="0.25">
      <c r="A11046" s="57">
        <v>44122019</v>
      </c>
      <c r="B11046" s="58" t="s">
        <v>12469</v>
      </c>
    </row>
    <row r="11047" spans="1:2" x14ac:dyDescent="0.25">
      <c r="A11047" s="57">
        <v>44122020</v>
      </c>
      <c r="B11047" s="58" t="s">
        <v>15761</v>
      </c>
    </row>
    <row r="11048" spans="1:2" x14ac:dyDescent="0.25">
      <c r="A11048" s="57">
        <v>44122021</v>
      </c>
      <c r="B11048" s="58" t="s">
        <v>12629</v>
      </c>
    </row>
    <row r="11049" spans="1:2" x14ac:dyDescent="0.25">
      <c r="A11049" s="57">
        <v>44122022</v>
      </c>
      <c r="B11049" s="58" t="s">
        <v>11398</v>
      </c>
    </row>
    <row r="11050" spans="1:2" x14ac:dyDescent="0.25">
      <c r="A11050" s="57">
        <v>44122023</v>
      </c>
      <c r="B11050" s="58" t="s">
        <v>11689</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12562</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14104</v>
      </c>
    </row>
    <row r="11057" spans="1:2" x14ac:dyDescent="0.25">
      <c r="A11057" s="57">
        <v>44122103</v>
      </c>
      <c r="B11057" s="58" t="s">
        <v>10823</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4077</v>
      </c>
    </row>
    <row r="11061" spans="1:2" x14ac:dyDescent="0.25">
      <c r="A11061" s="57">
        <v>44122107</v>
      </c>
      <c r="B11061" s="58" t="s">
        <v>10095</v>
      </c>
    </row>
    <row r="11062" spans="1:2" x14ac:dyDescent="0.25">
      <c r="A11062" s="57">
        <v>44122109</v>
      </c>
      <c r="B11062" s="58" t="s">
        <v>5416</v>
      </c>
    </row>
    <row r="11063" spans="1:2" x14ac:dyDescent="0.25">
      <c r="A11063" s="57">
        <v>44122110</v>
      </c>
      <c r="B11063" s="58" t="s">
        <v>14854</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15931</v>
      </c>
    </row>
    <row r="11067" spans="1:2" x14ac:dyDescent="0.25">
      <c r="A11067" s="57">
        <v>44122114</v>
      </c>
      <c r="B11067" s="58" t="s">
        <v>13459</v>
      </c>
    </row>
    <row r="11068" spans="1:2" x14ac:dyDescent="0.25">
      <c r="A11068" s="57">
        <v>44122115</v>
      </c>
      <c r="B11068" s="58" t="s">
        <v>5392</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16218</v>
      </c>
    </row>
    <row r="11072" spans="1:2" x14ac:dyDescent="0.25">
      <c r="A11072" s="57">
        <v>44122119</v>
      </c>
      <c r="B11072" s="58" t="s">
        <v>6304</v>
      </c>
    </row>
    <row r="11073" spans="1:2" x14ac:dyDescent="0.25">
      <c r="A11073" s="57">
        <v>44122120</v>
      </c>
      <c r="B11073" s="58" t="s">
        <v>12466</v>
      </c>
    </row>
    <row r="11074" spans="1:2" x14ac:dyDescent="0.25">
      <c r="A11074" s="57">
        <v>44122121</v>
      </c>
      <c r="B11074" s="58" t="s">
        <v>17134</v>
      </c>
    </row>
    <row r="11075" spans="1:2" x14ac:dyDescent="0.25">
      <c r="A11075" s="57">
        <v>45101501</v>
      </c>
      <c r="B11075" s="58" t="s">
        <v>7335</v>
      </c>
    </row>
    <row r="11076" spans="1:2" x14ac:dyDescent="0.25">
      <c r="A11076" s="57">
        <v>45101502</v>
      </c>
      <c r="B11076" s="58" t="s">
        <v>11129</v>
      </c>
    </row>
    <row r="11077" spans="1:2" x14ac:dyDescent="0.25">
      <c r="A11077" s="57">
        <v>45101503</v>
      </c>
      <c r="B11077" s="58" t="s">
        <v>13606</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10465</v>
      </c>
    </row>
    <row r="11082" spans="1:2" x14ac:dyDescent="0.25">
      <c r="A11082" s="57">
        <v>45101508</v>
      </c>
      <c r="B11082" s="58" t="s">
        <v>5407</v>
      </c>
    </row>
    <row r="11083" spans="1:2" x14ac:dyDescent="0.25">
      <c r="A11083" s="57">
        <v>45101509</v>
      </c>
      <c r="B11083" s="58" t="s">
        <v>12284</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16363</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17810</v>
      </c>
    </row>
    <row r="11090" spans="1:2" x14ac:dyDescent="0.25">
      <c r="A11090" s="57">
        <v>45101602</v>
      </c>
      <c r="B11090" s="58" t="s">
        <v>8040</v>
      </c>
    </row>
    <row r="11091" spans="1:2" x14ac:dyDescent="0.25">
      <c r="A11091" s="57">
        <v>45101603</v>
      </c>
      <c r="B11091" s="58" t="s">
        <v>4936</v>
      </c>
    </row>
    <row r="11092" spans="1:2" x14ac:dyDescent="0.25">
      <c r="A11092" s="57">
        <v>45101604</v>
      </c>
      <c r="B11092" s="58" t="s">
        <v>18636</v>
      </c>
    </row>
    <row r="11093" spans="1:2" x14ac:dyDescent="0.25">
      <c r="A11093" s="57">
        <v>45101606</v>
      </c>
      <c r="B11093" s="58" t="s">
        <v>5004</v>
      </c>
    </row>
    <row r="11094" spans="1:2" x14ac:dyDescent="0.25">
      <c r="A11094" s="57">
        <v>45101607</v>
      </c>
      <c r="B11094" s="58" t="s">
        <v>5541</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6612</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4262</v>
      </c>
    </row>
    <row r="11103" spans="1:2" x14ac:dyDescent="0.25">
      <c r="A11103" s="57">
        <v>45101705</v>
      </c>
      <c r="B11103" s="58" t="s">
        <v>14896</v>
      </c>
    </row>
    <row r="11104" spans="1:2" x14ac:dyDescent="0.25">
      <c r="A11104" s="57">
        <v>45101706</v>
      </c>
      <c r="B11104" s="58" t="s">
        <v>5122</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5400</v>
      </c>
    </row>
    <row r="11110" spans="1:2" x14ac:dyDescent="0.25">
      <c r="A11110" s="57">
        <v>45101804</v>
      </c>
      <c r="B11110" s="58" t="s">
        <v>8967</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13317</v>
      </c>
    </row>
    <row r="11114" spans="1:2" x14ac:dyDescent="0.25">
      <c r="A11114" s="57">
        <v>45101808</v>
      </c>
      <c r="B11114" s="58" t="s">
        <v>8334</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16780</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15870</v>
      </c>
    </row>
    <row r="11122" spans="1:2" x14ac:dyDescent="0.25">
      <c r="A11122" s="57">
        <v>45102003</v>
      </c>
      <c r="B11122" s="58" t="s">
        <v>8386</v>
      </c>
    </row>
    <row r="11123" spans="1:2" x14ac:dyDescent="0.25">
      <c r="A11123" s="57">
        <v>45102004</v>
      </c>
      <c r="B11123" s="58" t="s">
        <v>3064</v>
      </c>
    </row>
    <row r="11124" spans="1:2" x14ac:dyDescent="0.25">
      <c r="A11124" s="57">
        <v>45102005</v>
      </c>
      <c r="B11124" s="58" t="s">
        <v>12589</v>
      </c>
    </row>
    <row r="11125" spans="1:2" x14ac:dyDescent="0.25">
      <c r="A11125" s="57">
        <v>45111501</v>
      </c>
      <c r="B11125" s="58" t="s">
        <v>4108</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11425</v>
      </c>
    </row>
    <row r="11129" spans="1:2" x14ac:dyDescent="0.25">
      <c r="A11129" s="57">
        <v>45111601</v>
      </c>
      <c r="B11129" s="58" t="s">
        <v>10692</v>
      </c>
    </row>
    <row r="11130" spans="1:2" x14ac:dyDescent="0.25">
      <c r="A11130" s="57">
        <v>45111602</v>
      </c>
      <c r="B11130" s="58" t="s">
        <v>12516</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12195</v>
      </c>
    </row>
    <row r="11135" spans="1:2" x14ac:dyDescent="0.25">
      <c r="A11135" s="57">
        <v>45111607</v>
      </c>
      <c r="B11135" s="58" t="s">
        <v>17906</v>
      </c>
    </row>
    <row r="11136" spans="1:2" x14ac:dyDescent="0.25">
      <c r="A11136" s="57">
        <v>45111608</v>
      </c>
      <c r="B11136" s="58" t="s">
        <v>13635</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2778</v>
      </c>
    </row>
    <row r="11140" spans="1:2" x14ac:dyDescent="0.25">
      <c r="A11140" s="57">
        <v>45111613</v>
      </c>
      <c r="B11140" s="58" t="s">
        <v>16365</v>
      </c>
    </row>
    <row r="11141" spans="1:2" x14ac:dyDescent="0.25">
      <c r="A11141" s="57">
        <v>45111614</v>
      </c>
      <c r="B11141" s="58" t="s">
        <v>9005</v>
      </c>
    </row>
    <row r="11142" spans="1:2" x14ac:dyDescent="0.25">
      <c r="A11142" s="57">
        <v>45111615</v>
      </c>
      <c r="B11142" s="58" t="s">
        <v>3208</v>
      </c>
    </row>
    <row r="11143" spans="1:2" x14ac:dyDescent="0.25">
      <c r="A11143" s="57">
        <v>45111616</v>
      </c>
      <c r="B11143" s="58" t="s">
        <v>14848</v>
      </c>
    </row>
    <row r="11144" spans="1:2" x14ac:dyDescent="0.25">
      <c r="A11144" s="57">
        <v>45111617</v>
      </c>
      <c r="B11144" s="58" t="s">
        <v>10639</v>
      </c>
    </row>
    <row r="11145" spans="1:2" x14ac:dyDescent="0.25">
      <c r="A11145" s="57">
        <v>45111618</v>
      </c>
      <c r="B11145" s="58" t="s">
        <v>9050</v>
      </c>
    </row>
    <row r="11146" spans="1:2" x14ac:dyDescent="0.25">
      <c r="A11146" s="57">
        <v>45111620</v>
      </c>
      <c r="B11146" s="58" t="s">
        <v>14502</v>
      </c>
    </row>
    <row r="11147" spans="1:2" x14ac:dyDescent="0.25">
      <c r="A11147" s="57">
        <v>45111701</v>
      </c>
      <c r="B11147" s="58" t="s">
        <v>14652</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11116</v>
      </c>
    </row>
    <row r="11151" spans="1:2" x14ac:dyDescent="0.25">
      <c r="A11151" s="57">
        <v>45111705</v>
      </c>
      <c r="B11151" s="58" t="s">
        <v>2922</v>
      </c>
    </row>
    <row r="11152" spans="1:2" x14ac:dyDescent="0.25">
      <c r="A11152" s="57">
        <v>45111801</v>
      </c>
      <c r="B11152" s="58" t="s">
        <v>10297</v>
      </c>
    </row>
    <row r="11153" spans="1:2" x14ac:dyDescent="0.25">
      <c r="A11153" s="57">
        <v>45111802</v>
      </c>
      <c r="B11153" s="58" t="s">
        <v>3460</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18707</v>
      </c>
    </row>
    <row r="11157" spans="1:2" x14ac:dyDescent="0.25">
      <c r="A11157" s="57">
        <v>45111806</v>
      </c>
      <c r="B11157" s="58" t="s">
        <v>15308</v>
      </c>
    </row>
    <row r="11158" spans="1:2" x14ac:dyDescent="0.25">
      <c r="A11158" s="57">
        <v>45111807</v>
      </c>
      <c r="B11158" s="58" t="s">
        <v>3704</v>
      </c>
    </row>
    <row r="11159" spans="1:2" x14ac:dyDescent="0.25">
      <c r="A11159" s="57">
        <v>45111808</v>
      </c>
      <c r="B11159" s="58" t="s">
        <v>15058</v>
      </c>
    </row>
    <row r="11160" spans="1:2" x14ac:dyDescent="0.25">
      <c r="A11160" s="57">
        <v>45111809</v>
      </c>
      <c r="B11160" s="58" t="s">
        <v>8366</v>
      </c>
    </row>
    <row r="11161" spans="1:2" x14ac:dyDescent="0.25">
      <c r="A11161" s="57">
        <v>45111810</v>
      </c>
      <c r="B11161" s="58" t="s">
        <v>3668</v>
      </c>
    </row>
    <row r="11162" spans="1:2" x14ac:dyDescent="0.25">
      <c r="A11162" s="57">
        <v>45111901</v>
      </c>
      <c r="B11162" s="58" t="s">
        <v>11746</v>
      </c>
    </row>
    <row r="11163" spans="1:2" x14ac:dyDescent="0.25">
      <c r="A11163" s="57">
        <v>45111902</v>
      </c>
      <c r="B11163" s="58" t="s">
        <v>18359</v>
      </c>
    </row>
    <row r="11164" spans="1:2" x14ac:dyDescent="0.25">
      <c r="A11164" s="57">
        <v>45112001</v>
      </c>
      <c r="B11164" s="58" t="s">
        <v>16555</v>
      </c>
    </row>
    <row r="11165" spans="1:2" x14ac:dyDescent="0.25">
      <c r="A11165" s="57">
        <v>45112002</v>
      </c>
      <c r="B11165" s="58" t="s">
        <v>17945</v>
      </c>
    </row>
    <row r="11166" spans="1:2" x14ac:dyDescent="0.25">
      <c r="A11166" s="57">
        <v>45112003</v>
      </c>
      <c r="B11166" s="58" t="s">
        <v>9757</v>
      </c>
    </row>
    <row r="11167" spans="1:2" x14ac:dyDescent="0.25">
      <c r="A11167" s="57">
        <v>45112004</v>
      </c>
      <c r="B11167" s="58" t="s">
        <v>16712</v>
      </c>
    </row>
    <row r="11168" spans="1:2" x14ac:dyDescent="0.25">
      <c r="A11168" s="57">
        <v>45121501</v>
      </c>
      <c r="B11168" s="58" t="s">
        <v>3679</v>
      </c>
    </row>
    <row r="11169" spans="1:2" x14ac:dyDescent="0.25">
      <c r="A11169" s="57">
        <v>45121502</v>
      </c>
      <c r="B11169" s="58" t="s">
        <v>15494</v>
      </c>
    </row>
    <row r="11170" spans="1:2" x14ac:dyDescent="0.25">
      <c r="A11170" s="57">
        <v>45121503</v>
      </c>
      <c r="B11170" s="58" t="s">
        <v>7466</v>
      </c>
    </row>
    <row r="11171" spans="1:2" x14ac:dyDescent="0.25">
      <c r="A11171" s="57">
        <v>45121504</v>
      </c>
      <c r="B11171" s="58" t="s">
        <v>16122</v>
      </c>
    </row>
    <row r="11172" spans="1:2" x14ac:dyDescent="0.25">
      <c r="A11172" s="57">
        <v>45121505</v>
      </c>
      <c r="B11172" s="58" t="s">
        <v>13905</v>
      </c>
    </row>
    <row r="11173" spans="1:2" x14ac:dyDescent="0.25">
      <c r="A11173" s="57">
        <v>45121506</v>
      </c>
      <c r="B11173" s="58" t="s">
        <v>13370</v>
      </c>
    </row>
    <row r="11174" spans="1:2" x14ac:dyDescent="0.25">
      <c r="A11174" s="57">
        <v>45121510</v>
      </c>
      <c r="B11174" s="58" t="s">
        <v>5517</v>
      </c>
    </row>
    <row r="11175" spans="1:2" x14ac:dyDescent="0.25">
      <c r="A11175" s="57">
        <v>45121511</v>
      </c>
      <c r="B11175" s="58" t="s">
        <v>8252</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7687</v>
      </c>
    </row>
    <row r="11179" spans="1:2" x14ac:dyDescent="0.25">
      <c r="A11179" s="57">
        <v>45121515</v>
      </c>
      <c r="B11179" s="58" t="s">
        <v>2607</v>
      </c>
    </row>
    <row r="11180" spans="1:2" x14ac:dyDescent="0.25">
      <c r="A11180" s="57">
        <v>45121516</v>
      </c>
      <c r="B11180" s="58" t="s">
        <v>11499</v>
      </c>
    </row>
    <row r="11181" spans="1:2" x14ac:dyDescent="0.25">
      <c r="A11181" s="57">
        <v>45121517</v>
      </c>
      <c r="B11181" s="58" t="s">
        <v>5297</v>
      </c>
    </row>
    <row r="11182" spans="1:2" x14ac:dyDescent="0.25">
      <c r="A11182" s="57">
        <v>45121518</v>
      </c>
      <c r="B11182" s="58" t="s">
        <v>13581</v>
      </c>
    </row>
    <row r="11183" spans="1:2" x14ac:dyDescent="0.25">
      <c r="A11183" s="57">
        <v>45121519</v>
      </c>
      <c r="B11183" s="58" t="s">
        <v>14842</v>
      </c>
    </row>
    <row r="11184" spans="1:2" x14ac:dyDescent="0.25">
      <c r="A11184" s="57">
        <v>45121520</v>
      </c>
      <c r="B11184" s="58" t="s">
        <v>11580</v>
      </c>
    </row>
    <row r="11185" spans="1:2" x14ac:dyDescent="0.25">
      <c r="A11185" s="57">
        <v>45121601</v>
      </c>
      <c r="B11185" s="58" t="s">
        <v>3800</v>
      </c>
    </row>
    <row r="11186" spans="1:2" x14ac:dyDescent="0.25">
      <c r="A11186" s="57">
        <v>45121602</v>
      </c>
      <c r="B11186" s="58" t="s">
        <v>10140</v>
      </c>
    </row>
    <row r="11187" spans="1:2" x14ac:dyDescent="0.25">
      <c r="A11187" s="57">
        <v>45121603</v>
      </c>
      <c r="B11187" s="58" t="s">
        <v>5058</v>
      </c>
    </row>
    <row r="11188" spans="1:2" x14ac:dyDescent="0.25">
      <c r="A11188" s="57">
        <v>45121604</v>
      </c>
      <c r="B11188" s="58" t="s">
        <v>18380</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13973</v>
      </c>
    </row>
    <row r="11193" spans="1:2" x14ac:dyDescent="0.25">
      <c r="A11193" s="57">
        <v>45121609</v>
      </c>
      <c r="B11193" s="58" t="s">
        <v>17534</v>
      </c>
    </row>
    <row r="11194" spans="1:2" x14ac:dyDescent="0.25">
      <c r="A11194" s="57">
        <v>45121610</v>
      </c>
      <c r="B11194" s="58" t="s">
        <v>13185</v>
      </c>
    </row>
    <row r="11195" spans="1:2" x14ac:dyDescent="0.25">
      <c r="A11195" s="57">
        <v>45121611</v>
      </c>
      <c r="B11195" s="58" t="s">
        <v>7768</v>
      </c>
    </row>
    <row r="11196" spans="1:2" x14ac:dyDescent="0.25">
      <c r="A11196" s="57">
        <v>45121612</v>
      </c>
      <c r="B11196" s="58" t="s">
        <v>3878</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7503</v>
      </c>
    </row>
    <row r="11200" spans="1:2" x14ac:dyDescent="0.25">
      <c r="A11200" s="57">
        <v>45121616</v>
      </c>
      <c r="B11200" s="58" t="s">
        <v>18535</v>
      </c>
    </row>
    <row r="11201" spans="1:2" x14ac:dyDescent="0.25">
      <c r="A11201" s="57">
        <v>45121617</v>
      </c>
      <c r="B11201" s="58" t="s">
        <v>5698</v>
      </c>
    </row>
    <row r="11202" spans="1:2" x14ac:dyDescent="0.25">
      <c r="A11202" s="57">
        <v>45121618</v>
      </c>
      <c r="B11202" s="58" t="s">
        <v>6494</v>
      </c>
    </row>
    <row r="11203" spans="1:2" x14ac:dyDescent="0.25">
      <c r="A11203" s="57">
        <v>45121619</v>
      </c>
      <c r="B11203" s="58" t="s">
        <v>9742</v>
      </c>
    </row>
    <row r="11204" spans="1:2" x14ac:dyDescent="0.25">
      <c r="A11204" s="57">
        <v>45121620</v>
      </c>
      <c r="B11204" s="58" t="s">
        <v>8031</v>
      </c>
    </row>
    <row r="11205" spans="1:2" x14ac:dyDescent="0.25">
      <c r="A11205" s="57">
        <v>45121621</v>
      </c>
      <c r="B11205" s="58" t="s">
        <v>15953</v>
      </c>
    </row>
    <row r="11206" spans="1:2" x14ac:dyDescent="0.25">
      <c r="A11206" s="57">
        <v>45121622</v>
      </c>
      <c r="B11206" s="58" t="s">
        <v>10819</v>
      </c>
    </row>
    <row r="11207" spans="1:2" x14ac:dyDescent="0.25">
      <c r="A11207" s="57">
        <v>45121623</v>
      </c>
      <c r="B11207" s="58" t="s">
        <v>15287</v>
      </c>
    </row>
    <row r="11208" spans="1:2" x14ac:dyDescent="0.25">
      <c r="A11208" s="57">
        <v>45121701</v>
      </c>
      <c r="B11208" s="58" t="s">
        <v>3341</v>
      </c>
    </row>
    <row r="11209" spans="1:2" x14ac:dyDescent="0.25">
      <c r="A11209" s="57">
        <v>45121702</v>
      </c>
      <c r="B11209" s="58" t="s">
        <v>11934</v>
      </c>
    </row>
    <row r="11210" spans="1:2" x14ac:dyDescent="0.25">
      <c r="A11210" s="57">
        <v>45121703</v>
      </c>
      <c r="B11210" s="58" t="s">
        <v>16890</v>
      </c>
    </row>
    <row r="11211" spans="1:2" x14ac:dyDescent="0.25">
      <c r="A11211" s="57">
        <v>45121704</v>
      </c>
      <c r="B11211" s="58" t="s">
        <v>4842</v>
      </c>
    </row>
    <row r="11212" spans="1:2" x14ac:dyDescent="0.25">
      <c r="A11212" s="57">
        <v>45121705</v>
      </c>
      <c r="B11212" s="58" t="s">
        <v>10331</v>
      </c>
    </row>
    <row r="11213" spans="1:2" x14ac:dyDescent="0.25">
      <c r="A11213" s="57">
        <v>45121706</v>
      </c>
      <c r="B11213" s="58" t="s">
        <v>4980</v>
      </c>
    </row>
    <row r="11214" spans="1:2" x14ac:dyDescent="0.25">
      <c r="A11214" s="57">
        <v>45121801</v>
      </c>
      <c r="B11214" s="58" t="s">
        <v>16290</v>
      </c>
    </row>
    <row r="11215" spans="1:2" x14ac:dyDescent="0.25">
      <c r="A11215" s="57">
        <v>45121802</v>
      </c>
      <c r="B11215" s="58" t="s">
        <v>8222</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13389</v>
      </c>
    </row>
    <row r="11219" spans="1:2" x14ac:dyDescent="0.25">
      <c r="A11219" s="57">
        <v>45121806</v>
      </c>
      <c r="B11219" s="58" t="s">
        <v>11374</v>
      </c>
    </row>
    <row r="11220" spans="1:2" x14ac:dyDescent="0.25">
      <c r="A11220" s="57">
        <v>45121807</v>
      </c>
      <c r="B11220" s="58" t="s">
        <v>4760</v>
      </c>
    </row>
    <row r="11221" spans="1:2" x14ac:dyDescent="0.25">
      <c r="A11221" s="57">
        <v>45121808</v>
      </c>
      <c r="B11221" s="58" t="s">
        <v>5691</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5219</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5468</v>
      </c>
    </row>
    <row r="11228" spans="1:2" x14ac:dyDescent="0.25">
      <c r="A11228" s="57">
        <v>45131601</v>
      </c>
      <c r="B11228" s="58" t="s">
        <v>7418</v>
      </c>
    </row>
    <row r="11229" spans="1:2" x14ac:dyDescent="0.25">
      <c r="A11229" s="57">
        <v>45131604</v>
      </c>
      <c r="B11229" s="58" t="s">
        <v>10904</v>
      </c>
    </row>
    <row r="11230" spans="1:2" x14ac:dyDescent="0.25">
      <c r="A11230" s="57">
        <v>45131701</v>
      </c>
      <c r="B11230" s="58" t="s">
        <v>4032</v>
      </c>
    </row>
    <row r="11231" spans="1:2" x14ac:dyDescent="0.25">
      <c r="A11231" s="57">
        <v>45141501</v>
      </c>
      <c r="B11231" s="58" t="s">
        <v>7787</v>
      </c>
    </row>
    <row r="11232" spans="1:2" x14ac:dyDescent="0.25">
      <c r="A11232" s="57">
        <v>45141502</v>
      </c>
      <c r="B11232" s="58" t="s">
        <v>11306</v>
      </c>
    </row>
    <row r="11233" spans="1:2" x14ac:dyDescent="0.25">
      <c r="A11233" s="57">
        <v>45141601</v>
      </c>
      <c r="B11233" s="58" t="s">
        <v>12199</v>
      </c>
    </row>
    <row r="11234" spans="1:2" x14ac:dyDescent="0.25">
      <c r="A11234" s="57">
        <v>45141602</v>
      </c>
      <c r="B11234" s="58" t="s">
        <v>11403</v>
      </c>
    </row>
    <row r="11235" spans="1:2" x14ac:dyDescent="0.25">
      <c r="A11235" s="57">
        <v>45141603</v>
      </c>
      <c r="B11235" s="58" t="s">
        <v>13490</v>
      </c>
    </row>
    <row r="11236" spans="1:2" x14ac:dyDescent="0.25">
      <c r="A11236" s="57">
        <v>46101501</v>
      </c>
      <c r="B11236" s="58" t="s">
        <v>3720</v>
      </c>
    </row>
    <row r="11237" spans="1:2" x14ac:dyDescent="0.25">
      <c r="A11237" s="57">
        <v>46101502</v>
      </c>
      <c r="B11237" s="58" t="s">
        <v>16718</v>
      </c>
    </row>
    <row r="11238" spans="1:2" x14ac:dyDescent="0.25">
      <c r="A11238" s="57">
        <v>46101503</v>
      </c>
      <c r="B11238" s="58" t="s">
        <v>9015</v>
      </c>
    </row>
    <row r="11239" spans="1:2" x14ac:dyDescent="0.25">
      <c r="A11239" s="57">
        <v>46101504</v>
      </c>
      <c r="B11239" s="58" t="s">
        <v>6104</v>
      </c>
    </row>
    <row r="11240" spans="1:2" x14ac:dyDescent="0.25">
      <c r="A11240" s="57">
        <v>46101505</v>
      </c>
      <c r="B11240" s="58" t="s">
        <v>17007</v>
      </c>
    </row>
    <row r="11241" spans="1:2" x14ac:dyDescent="0.25">
      <c r="A11241" s="57">
        <v>46101506</v>
      </c>
      <c r="B11241" s="58" t="s">
        <v>4976</v>
      </c>
    </row>
    <row r="11242" spans="1:2" x14ac:dyDescent="0.25">
      <c r="A11242" s="57">
        <v>46101601</v>
      </c>
      <c r="B11242" s="58" t="s">
        <v>6159</v>
      </c>
    </row>
    <row r="11243" spans="1:2" x14ac:dyDescent="0.25">
      <c r="A11243" s="57">
        <v>46101701</v>
      </c>
      <c r="B11243" s="58" t="s">
        <v>15854</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16605</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16038</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5325</v>
      </c>
    </row>
    <row r="11256" spans="1:2" x14ac:dyDescent="0.25">
      <c r="A11256" s="57">
        <v>46121503</v>
      </c>
      <c r="B11256" s="58" t="s">
        <v>5287</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11528</v>
      </c>
    </row>
    <row r="11260" spans="1:2" x14ac:dyDescent="0.25">
      <c r="A11260" s="57">
        <v>46121507</v>
      </c>
      <c r="B11260" s="58" t="s">
        <v>8266</v>
      </c>
    </row>
    <row r="11261" spans="1:2" x14ac:dyDescent="0.25">
      <c r="A11261" s="57">
        <v>46121508</v>
      </c>
      <c r="B11261" s="58" t="s">
        <v>11427</v>
      </c>
    </row>
    <row r="11262" spans="1:2" x14ac:dyDescent="0.25">
      <c r="A11262" s="57">
        <v>46121509</v>
      </c>
      <c r="B11262" s="58" t="s">
        <v>6984</v>
      </c>
    </row>
    <row r="11263" spans="1:2" x14ac:dyDescent="0.25">
      <c r="A11263" s="57">
        <v>46121510</v>
      </c>
      <c r="B11263" s="58" t="s">
        <v>18230</v>
      </c>
    </row>
    <row r="11264" spans="1:2" x14ac:dyDescent="0.25">
      <c r="A11264" s="57">
        <v>46121511</v>
      </c>
      <c r="B11264" s="58" t="s">
        <v>16032</v>
      </c>
    </row>
    <row r="11265" spans="1:2" x14ac:dyDescent="0.25">
      <c r="A11265" s="57">
        <v>46121512</v>
      </c>
      <c r="B11265" s="58" t="s">
        <v>14914</v>
      </c>
    </row>
    <row r="11266" spans="1:2" x14ac:dyDescent="0.25">
      <c r="A11266" s="57">
        <v>46121601</v>
      </c>
      <c r="B11266" s="58" t="s">
        <v>14711</v>
      </c>
    </row>
    <row r="11267" spans="1:2" x14ac:dyDescent="0.25">
      <c r="A11267" s="57">
        <v>46121602</v>
      </c>
      <c r="B11267" s="58" t="s">
        <v>3318</v>
      </c>
    </row>
    <row r="11268" spans="1:2" x14ac:dyDescent="0.25">
      <c r="A11268" s="57">
        <v>46121603</v>
      </c>
      <c r="B11268" s="58" t="s">
        <v>15234</v>
      </c>
    </row>
    <row r="11269" spans="1:2" x14ac:dyDescent="0.25">
      <c r="A11269" s="57">
        <v>46121604</v>
      </c>
      <c r="B11269" s="58" t="s">
        <v>13685</v>
      </c>
    </row>
    <row r="11270" spans="1:2" x14ac:dyDescent="0.25">
      <c r="A11270" s="57">
        <v>46121605</v>
      </c>
      <c r="B11270" s="58" t="s">
        <v>16175</v>
      </c>
    </row>
    <row r="11271" spans="1:2" x14ac:dyDescent="0.25">
      <c r="A11271" s="57">
        <v>46131501</v>
      </c>
      <c r="B11271" s="58" t="s">
        <v>13881</v>
      </c>
    </row>
    <row r="11272" spans="1:2" x14ac:dyDescent="0.25">
      <c r="A11272" s="57">
        <v>46131502</v>
      </c>
      <c r="B11272" s="58" t="s">
        <v>10983</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5069</v>
      </c>
    </row>
    <row r="11276" spans="1:2" x14ac:dyDescent="0.25">
      <c r="A11276" s="57">
        <v>46131601</v>
      </c>
      <c r="B11276" s="58" t="s">
        <v>14121</v>
      </c>
    </row>
    <row r="11277" spans="1:2" x14ac:dyDescent="0.25">
      <c r="A11277" s="57">
        <v>46131602</v>
      </c>
      <c r="B11277" s="58" t="s">
        <v>16528</v>
      </c>
    </row>
    <row r="11278" spans="1:2" x14ac:dyDescent="0.25">
      <c r="A11278" s="57">
        <v>46131603</v>
      </c>
      <c r="B11278" s="58" t="s">
        <v>17341</v>
      </c>
    </row>
    <row r="11279" spans="1:2" x14ac:dyDescent="0.25">
      <c r="A11279" s="57">
        <v>46131604</v>
      </c>
      <c r="B11279" s="58" t="s">
        <v>13686</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6443</v>
      </c>
    </row>
    <row r="11286" spans="1:2" x14ac:dyDescent="0.25">
      <c r="A11286" s="57">
        <v>46151505</v>
      </c>
      <c r="B11286" s="58" t="s">
        <v>3924</v>
      </c>
    </row>
    <row r="11287" spans="1:2" x14ac:dyDescent="0.25">
      <c r="A11287" s="57">
        <v>46151506</v>
      </c>
      <c r="B11287" s="58" t="s">
        <v>15720</v>
      </c>
    </row>
    <row r="11288" spans="1:2" x14ac:dyDescent="0.25">
      <c r="A11288" s="57">
        <v>46151507</v>
      </c>
      <c r="B11288" s="58" t="s">
        <v>15903</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16047</v>
      </c>
    </row>
    <row r="11294" spans="1:2" x14ac:dyDescent="0.25">
      <c r="A11294" s="57">
        <v>46151607</v>
      </c>
      <c r="B11294" s="58" t="s">
        <v>18045</v>
      </c>
    </row>
    <row r="11295" spans="1:2" x14ac:dyDescent="0.25">
      <c r="A11295" s="57">
        <v>46151702</v>
      </c>
      <c r="B11295" s="58" t="s">
        <v>8426</v>
      </c>
    </row>
    <row r="11296" spans="1:2" x14ac:dyDescent="0.25">
      <c r="A11296" s="57">
        <v>46151703</v>
      </c>
      <c r="B11296" s="58" t="s">
        <v>10950</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12634</v>
      </c>
    </row>
    <row r="11300" spans="1:2" x14ac:dyDescent="0.25">
      <c r="A11300" s="57">
        <v>46151707</v>
      </c>
      <c r="B11300" s="58" t="s">
        <v>14807</v>
      </c>
    </row>
    <row r="11301" spans="1:2" x14ac:dyDescent="0.25">
      <c r="A11301" s="57">
        <v>46151708</v>
      </c>
      <c r="B11301" s="58" t="s">
        <v>14045</v>
      </c>
    </row>
    <row r="11302" spans="1:2" x14ac:dyDescent="0.25">
      <c r="A11302" s="57">
        <v>46151709</v>
      </c>
      <c r="B11302" s="58" t="s">
        <v>14897</v>
      </c>
    </row>
    <row r="11303" spans="1:2" x14ac:dyDescent="0.25">
      <c r="A11303" s="57">
        <v>46151710</v>
      </c>
      <c r="B11303" s="58" t="s">
        <v>10421</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8605</v>
      </c>
    </row>
    <row r="11309" spans="1:2" x14ac:dyDescent="0.25">
      <c r="A11309" s="57">
        <v>46161501</v>
      </c>
      <c r="B11309" s="58" t="s">
        <v>3368</v>
      </c>
    </row>
    <row r="11310" spans="1:2" x14ac:dyDescent="0.25">
      <c r="A11310" s="57">
        <v>46161502</v>
      </c>
      <c r="B11310" s="58" t="s">
        <v>12319</v>
      </c>
    </row>
    <row r="11311" spans="1:2" x14ac:dyDescent="0.25">
      <c r="A11311" s="57">
        <v>46161503</v>
      </c>
      <c r="B11311" s="58" t="s">
        <v>5630</v>
      </c>
    </row>
    <row r="11312" spans="1:2" x14ac:dyDescent="0.25">
      <c r="A11312" s="57">
        <v>46161504</v>
      </c>
      <c r="B11312" s="58" t="s">
        <v>10491</v>
      </c>
    </row>
    <row r="11313" spans="1:2" x14ac:dyDescent="0.25">
      <c r="A11313" s="57">
        <v>46161505</v>
      </c>
      <c r="B11313" s="58" t="s">
        <v>13880</v>
      </c>
    </row>
    <row r="11314" spans="1:2" x14ac:dyDescent="0.25">
      <c r="A11314" s="57">
        <v>46161506</v>
      </c>
      <c r="B11314" s="58" t="s">
        <v>10193</v>
      </c>
    </row>
    <row r="11315" spans="1:2" x14ac:dyDescent="0.25">
      <c r="A11315" s="57">
        <v>46161507</v>
      </c>
      <c r="B11315" s="58" t="s">
        <v>15158</v>
      </c>
    </row>
    <row r="11316" spans="1:2" x14ac:dyDescent="0.25">
      <c r="A11316" s="57">
        <v>46161508</v>
      </c>
      <c r="B11316" s="58" t="s">
        <v>5992</v>
      </c>
    </row>
    <row r="11317" spans="1:2" x14ac:dyDescent="0.25">
      <c r="A11317" s="57">
        <v>46161509</v>
      </c>
      <c r="B11317" s="58" t="s">
        <v>11693</v>
      </c>
    </row>
    <row r="11318" spans="1:2" x14ac:dyDescent="0.25">
      <c r="A11318" s="57">
        <v>46161510</v>
      </c>
      <c r="B11318" s="58" t="s">
        <v>17253</v>
      </c>
    </row>
    <row r="11319" spans="1:2" x14ac:dyDescent="0.25">
      <c r="A11319" s="57">
        <v>46161601</v>
      </c>
      <c r="B11319" s="58" t="s">
        <v>16658</v>
      </c>
    </row>
    <row r="11320" spans="1:2" x14ac:dyDescent="0.25">
      <c r="A11320" s="57">
        <v>46161602</v>
      </c>
      <c r="B11320" s="58" t="s">
        <v>3186</v>
      </c>
    </row>
    <row r="11321" spans="1:2" x14ac:dyDescent="0.25">
      <c r="A11321" s="57">
        <v>46161603</v>
      </c>
      <c r="B11321" s="58" t="s">
        <v>10045</v>
      </c>
    </row>
    <row r="11322" spans="1:2" x14ac:dyDescent="0.25">
      <c r="A11322" s="57">
        <v>46161604</v>
      </c>
      <c r="B11322" s="58" t="s">
        <v>14576</v>
      </c>
    </row>
    <row r="11323" spans="1:2" x14ac:dyDescent="0.25">
      <c r="A11323" s="57">
        <v>46171501</v>
      </c>
      <c r="B11323" s="58" t="s">
        <v>14966</v>
      </c>
    </row>
    <row r="11324" spans="1:2" x14ac:dyDescent="0.25">
      <c r="A11324" s="57">
        <v>46171502</v>
      </c>
      <c r="B11324" s="58" t="s">
        <v>13357</v>
      </c>
    </row>
    <row r="11325" spans="1:2" x14ac:dyDescent="0.25">
      <c r="A11325" s="57">
        <v>46171503</v>
      </c>
      <c r="B11325" s="58" t="s">
        <v>7891</v>
      </c>
    </row>
    <row r="11326" spans="1:2" x14ac:dyDescent="0.25">
      <c r="A11326" s="57">
        <v>46171504</v>
      </c>
      <c r="B11326" s="58" t="s">
        <v>10456</v>
      </c>
    </row>
    <row r="11327" spans="1:2" x14ac:dyDescent="0.25">
      <c r="A11327" s="57">
        <v>46171505</v>
      </c>
      <c r="B11327" s="58" t="s">
        <v>6951</v>
      </c>
    </row>
    <row r="11328" spans="1:2" x14ac:dyDescent="0.25">
      <c r="A11328" s="57">
        <v>46171506</v>
      </c>
      <c r="B11328" s="58" t="s">
        <v>9020</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16294</v>
      </c>
    </row>
    <row r="11335" spans="1:2" x14ac:dyDescent="0.25">
      <c r="A11335" s="57">
        <v>46171513</v>
      </c>
      <c r="B11335" s="58" t="s">
        <v>9679</v>
      </c>
    </row>
    <row r="11336" spans="1:2" x14ac:dyDescent="0.25">
      <c r="A11336" s="57">
        <v>46171514</v>
      </c>
      <c r="B11336" s="58" t="s">
        <v>15380</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11908</v>
      </c>
    </row>
    <row r="11340" spans="1:2" x14ac:dyDescent="0.25">
      <c r="A11340" s="57">
        <v>46171602</v>
      </c>
      <c r="B11340" s="58" t="s">
        <v>2906</v>
      </c>
    </row>
    <row r="11341" spans="1:2" x14ac:dyDescent="0.25">
      <c r="A11341" s="57">
        <v>46171603</v>
      </c>
      <c r="B11341" s="58" t="s">
        <v>9480</v>
      </c>
    </row>
    <row r="11342" spans="1:2" x14ac:dyDescent="0.25">
      <c r="A11342" s="57">
        <v>46171604</v>
      </c>
      <c r="B11342" s="58" t="s">
        <v>9856</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8153</v>
      </c>
    </row>
    <row r="11346" spans="1:2" x14ac:dyDescent="0.25">
      <c r="A11346" s="57">
        <v>46171608</v>
      </c>
      <c r="B11346" s="58" t="s">
        <v>6180</v>
      </c>
    </row>
    <row r="11347" spans="1:2" x14ac:dyDescent="0.25">
      <c r="A11347" s="57">
        <v>46171609</v>
      </c>
      <c r="B11347" s="58" t="s">
        <v>10124</v>
      </c>
    </row>
    <row r="11348" spans="1:2" x14ac:dyDescent="0.25">
      <c r="A11348" s="57">
        <v>46171610</v>
      </c>
      <c r="B11348" s="58" t="s">
        <v>17789</v>
      </c>
    </row>
    <row r="11349" spans="1:2" x14ac:dyDescent="0.25">
      <c r="A11349" s="57">
        <v>46171611</v>
      </c>
      <c r="B11349" s="58" t="s">
        <v>10217</v>
      </c>
    </row>
    <row r="11350" spans="1:2" x14ac:dyDescent="0.25">
      <c r="A11350" s="57">
        <v>46171612</v>
      </c>
      <c r="B11350" s="58" t="s">
        <v>13584</v>
      </c>
    </row>
    <row r="11351" spans="1:2" x14ac:dyDescent="0.25">
      <c r="A11351" s="57">
        <v>46171613</v>
      </c>
      <c r="B11351" s="58" t="s">
        <v>7262</v>
      </c>
    </row>
    <row r="11352" spans="1:2" x14ac:dyDescent="0.25">
      <c r="A11352" s="57">
        <v>46171615</v>
      </c>
      <c r="B11352" s="58" t="s">
        <v>16938</v>
      </c>
    </row>
    <row r="11353" spans="1:2" x14ac:dyDescent="0.25">
      <c r="A11353" s="57">
        <v>46171616</v>
      </c>
      <c r="B11353" s="58" t="s">
        <v>4739</v>
      </c>
    </row>
    <row r="11354" spans="1:2" x14ac:dyDescent="0.25">
      <c r="A11354" s="57">
        <v>46171617</v>
      </c>
      <c r="B11354" s="58" t="s">
        <v>16102</v>
      </c>
    </row>
    <row r="11355" spans="1:2" x14ac:dyDescent="0.25">
      <c r="A11355" s="57">
        <v>46171618</v>
      </c>
      <c r="B11355" s="58" t="s">
        <v>18156</v>
      </c>
    </row>
    <row r="11356" spans="1:2" x14ac:dyDescent="0.25">
      <c r="A11356" s="57">
        <v>46171619</v>
      </c>
      <c r="B11356" s="58" t="s">
        <v>9930</v>
      </c>
    </row>
    <row r="11357" spans="1:2" x14ac:dyDescent="0.25">
      <c r="A11357" s="57">
        <v>46171620</v>
      </c>
      <c r="B11357" s="58" t="s">
        <v>13678</v>
      </c>
    </row>
    <row r="11358" spans="1:2" x14ac:dyDescent="0.25">
      <c r="A11358" s="57">
        <v>46171621</v>
      </c>
      <c r="B11358" s="58" t="s">
        <v>756</v>
      </c>
    </row>
    <row r="11359" spans="1:2" x14ac:dyDescent="0.25">
      <c r="A11359" s="57">
        <v>46181501</v>
      </c>
      <c r="B11359" s="58" t="s">
        <v>14774</v>
      </c>
    </row>
    <row r="11360" spans="1:2" x14ac:dyDescent="0.25">
      <c r="A11360" s="57">
        <v>46181502</v>
      </c>
      <c r="B11360" s="58" t="s">
        <v>5435</v>
      </c>
    </row>
    <row r="11361" spans="1:2" x14ac:dyDescent="0.25">
      <c r="A11361" s="57">
        <v>46181503</v>
      </c>
      <c r="B11361" s="58" t="s">
        <v>18341</v>
      </c>
    </row>
    <row r="11362" spans="1:2" x14ac:dyDescent="0.25">
      <c r="A11362" s="57">
        <v>46181504</v>
      </c>
      <c r="B11362" s="58" t="s">
        <v>13099</v>
      </c>
    </row>
    <row r="11363" spans="1:2" x14ac:dyDescent="0.25">
      <c r="A11363" s="57">
        <v>46181505</v>
      </c>
      <c r="B11363" s="58" t="s">
        <v>15176</v>
      </c>
    </row>
    <row r="11364" spans="1:2" x14ac:dyDescent="0.25">
      <c r="A11364" s="57">
        <v>46181506</v>
      </c>
      <c r="B11364" s="58" t="s">
        <v>18457</v>
      </c>
    </row>
    <row r="11365" spans="1:2" x14ac:dyDescent="0.25">
      <c r="A11365" s="57">
        <v>46181507</v>
      </c>
      <c r="B11365" s="58" t="s">
        <v>13669</v>
      </c>
    </row>
    <row r="11366" spans="1:2" x14ac:dyDescent="0.25">
      <c r="A11366" s="57">
        <v>46181508</v>
      </c>
      <c r="B11366" s="58" t="s">
        <v>14031</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11119</v>
      </c>
    </row>
    <row r="11370" spans="1:2" x14ac:dyDescent="0.25">
      <c r="A11370" s="57">
        <v>46181516</v>
      </c>
      <c r="B11370" s="58" t="s">
        <v>16825</v>
      </c>
    </row>
    <row r="11371" spans="1:2" x14ac:dyDescent="0.25">
      <c r="A11371" s="57">
        <v>46181517</v>
      </c>
      <c r="B11371" s="58" t="s">
        <v>7858</v>
      </c>
    </row>
    <row r="11372" spans="1:2" x14ac:dyDescent="0.25">
      <c r="A11372" s="57">
        <v>46181518</v>
      </c>
      <c r="B11372" s="58" t="s">
        <v>15673</v>
      </c>
    </row>
    <row r="11373" spans="1:2" x14ac:dyDescent="0.25">
      <c r="A11373" s="57">
        <v>46181520</v>
      </c>
      <c r="B11373" s="58" t="s">
        <v>3557</v>
      </c>
    </row>
    <row r="11374" spans="1:2" x14ac:dyDescent="0.25">
      <c r="A11374" s="57">
        <v>46181522</v>
      </c>
      <c r="B11374" s="58" t="s">
        <v>15028</v>
      </c>
    </row>
    <row r="11375" spans="1:2" x14ac:dyDescent="0.25">
      <c r="A11375" s="57">
        <v>46181525</v>
      </c>
      <c r="B11375" s="58" t="s">
        <v>5411</v>
      </c>
    </row>
    <row r="11376" spans="1:2" x14ac:dyDescent="0.25">
      <c r="A11376" s="57">
        <v>46181526</v>
      </c>
      <c r="B11376" s="58" t="s">
        <v>14725</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7347</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15751</v>
      </c>
    </row>
    <row r="11384" spans="1:2" x14ac:dyDescent="0.25">
      <c r="A11384" s="57">
        <v>46181534</v>
      </c>
      <c r="B11384" s="58" t="s">
        <v>18546</v>
      </c>
    </row>
    <row r="11385" spans="1:2" x14ac:dyDescent="0.25">
      <c r="A11385" s="57">
        <v>46181535</v>
      </c>
      <c r="B11385" s="58" t="s">
        <v>9717</v>
      </c>
    </row>
    <row r="11386" spans="1:2" x14ac:dyDescent="0.25">
      <c r="A11386" s="57">
        <v>46181601</v>
      </c>
      <c r="B11386" s="58" t="s">
        <v>13463</v>
      </c>
    </row>
    <row r="11387" spans="1:2" x14ac:dyDescent="0.25">
      <c r="A11387" s="57">
        <v>46181602</v>
      </c>
      <c r="B11387" s="58" t="s">
        <v>6152</v>
      </c>
    </row>
    <row r="11388" spans="1:2" x14ac:dyDescent="0.25">
      <c r="A11388" s="57">
        <v>46181603</v>
      </c>
      <c r="B11388" s="58" t="s">
        <v>16017</v>
      </c>
    </row>
    <row r="11389" spans="1:2" x14ac:dyDescent="0.25">
      <c r="A11389" s="57">
        <v>46181604</v>
      </c>
      <c r="B11389" s="58" t="s">
        <v>1873</v>
      </c>
    </row>
    <row r="11390" spans="1:2" x14ac:dyDescent="0.25">
      <c r="A11390" s="57">
        <v>46181605</v>
      </c>
      <c r="B11390" s="58" t="s">
        <v>14531</v>
      </c>
    </row>
    <row r="11391" spans="1:2" x14ac:dyDescent="0.25">
      <c r="A11391" s="57">
        <v>46181606</v>
      </c>
      <c r="B11391" s="58" t="s">
        <v>7849</v>
      </c>
    </row>
    <row r="11392" spans="1:2" x14ac:dyDescent="0.25">
      <c r="A11392" s="57">
        <v>46181701</v>
      </c>
      <c r="B11392" s="58" t="s">
        <v>12336</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14178</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18832</v>
      </c>
    </row>
    <row r="11399" spans="1:2" x14ac:dyDescent="0.25">
      <c r="A11399" s="57">
        <v>46181801</v>
      </c>
      <c r="B11399" s="58" t="s">
        <v>5990</v>
      </c>
    </row>
    <row r="11400" spans="1:2" x14ac:dyDescent="0.25">
      <c r="A11400" s="57">
        <v>46181802</v>
      </c>
      <c r="B11400" s="58" t="s">
        <v>10236</v>
      </c>
    </row>
    <row r="11401" spans="1:2" x14ac:dyDescent="0.25">
      <c r="A11401" s="57">
        <v>46181803</v>
      </c>
      <c r="B11401" s="58" t="s">
        <v>18386</v>
      </c>
    </row>
    <row r="11402" spans="1:2" x14ac:dyDescent="0.25">
      <c r="A11402" s="57">
        <v>46181804</v>
      </c>
      <c r="B11402" s="58" t="s">
        <v>11166</v>
      </c>
    </row>
    <row r="11403" spans="1:2" x14ac:dyDescent="0.25">
      <c r="A11403" s="57">
        <v>46181805</v>
      </c>
      <c r="B11403" s="58" t="s">
        <v>11079</v>
      </c>
    </row>
    <row r="11404" spans="1:2" x14ac:dyDescent="0.25">
      <c r="A11404" s="57">
        <v>46181806</v>
      </c>
      <c r="B11404" s="58" t="s">
        <v>13162</v>
      </c>
    </row>
    <row r="11405" spans="1:2" x14ac:dyDescent="0.25">
      <c r="A11405" s="57">
        <v>46181808</v>
      </c>
      <c r="B11405" s="58" t="s">
        <v>16538</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16052</v>
      </c>
    </row>
    <row r="11409" spans="1:2" x14ac:dyDescent="0.25">
      <c r="A11409" s="57">
        <v>46181901</v>
      </c>
      <c r="B11409" s="58" t="s">
        <v>1190</v>
      </c>
    </row>
    <row r="11410" spans="1:2" x14ac:dyDescent="0.25">
      <c r="A11410" s="57">
        <v>46181902</v>
      </c>
      <c r="B11410" s="58" t="s">
        <v>10481</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4091</v>
      </c>
    </row>
    <row r="11415" spans="1:2" x14ac:dyDescent="0.25">
      <c r="A11415" s="57">
        <v>46182004</v>
      </c>
      <c r="B11415" s="58" t="s">
        <v>7071</v>
      </c>
    </row>
    <row r="11416" spans="1:2" x14ac:dyDescent="0.25">
      <c r="A11416" s="57">
        <v>46182005</v>
      </c>
      <c r="B11416" s="58" t="s">
        <v>11413</v>
      </c>
    </row>
    <row r="11417" spans="1:2" x14ac:dyDescent="0.25">
      <c r="A11417" s="57">
        <v>46182006</v>
      </c>
      <c r="B11417" s="58" t="s">
        <v>12720</v>
      </c>
    </row>
    <row r="11418" spans="1:2" x14ac:dyDescent="0.25">
      <c r="A11418" s="57">
        <v>46182007</v>
      </c>
      <c r="B11418" s="58" t="s">
        <v>13898</v>
      </c>
    </row>
    <row r="11419" spans="1:2" x14ac:dyDescent="0.25">
      <c r="A11419" s="57">
        <v>46182101</v>
      </c>
      <c r="B11419" s="58" t="s">
        <v>14294</v>
      </c>
    </row>
    <row r="11420" spans="1:2" x14ac:dyDescent="0.25">
      <c r="A11420" s="57">
        <v>46182102</v>
      </c>
      <c r="B11420" s="58" t="s">
        <v>9462</v>
      </c>
    </row>
    <row r="11421" spans="1:2" x14ac:dyDescent="0.25">
      <c r="A11421" s="57">
        <v>46182103</v>
      </c>
      <c r="B11421" s="58" t="s">
        <v>17158</v>
      </c>
    </row>
    <row r="11422" spans="1:2" x14ac:dyDescent="0.25">
      <c r="A11422" s="57">
        <v>46182104</v>
      </c>
      <c r="B11422" s="58" t="s">
        <v>3496</v>
      </c>
    </row>
    <row r="11423" spans="1:2" x14ac:dyDescent="0.25">
      <c r="A11423" s="57">
        <v>46182105</v>
      </c>
      <c r="B11423" s="58" t="s">
        <v>14406</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5687</v>
      </c>
    </row>
    <row r="11427" spans="1:2" x14ac:dyDescent="0.25">
      <c r="A11427" s="57">
        <v>46182201</v>
      </c>
      <c r="B11427" s="58" t="s">
        <v>18680</v>
      </c>
    </row>
    <row r="11428" spans="1:2" x14ac:dyDescent="0.25">
      <c r="A11428" s="57">
        <v>46182202</v>
      </c>
      <c r="B11428" s="58" t="s">
        <v>4028</v>
      </c>
    </row>
    <row r="11429" spans="1:2" x14ac:dyDescent="0.25">
      <c r="A11429" s="57">
        <v>46182203</v>
      </c>
      <c r="B11429" s="58" t="s">
        <v>5447</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14499</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5361</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6448</v>
      </c>
    </row>
    <row r="11449" spans="1:2" x14ac:dyDescent="0.25">
      <c r="A11449" s="57">
        <v>46191505</v>
      </c>
      <c r="B11449" s="58" t="s">
        <v>18665</v>
      </c>
    </row>
    <row r="11450" spans="1:2" x14ac:dyDescent="0.25">
      <c r="A11450" s="57">
        <v>46191601</v>
      </c>
      <c r="B11450" s="58" t="s">
        <v>15412</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13288</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7314</v>
      </c>
    </row>
    <row r="11458" spans="1:2" x14ac:dyDescent="0.25">
      <c r="A11458" s="57">
        <v>46191609</v>
      </c>
      <c r="B11458" s="58" t="s">
        <v>14925</v>
      </c>
    </row>
    <row r="11459" spans="1:2" x14ac:dyDescent="0.25">
      <c r="A11459" s="57">
        <v>46191610</v>
      </c>
      <c r="B11459" s="58" t="s">
        <v>7487</v>
      </c>
    </row>
    <row r="11460" spans="1:2" x14ac:dyDescent="0.25">
      <c r="A11460" s="57">
        <v>47101501</v>
      </c>
      <c r="B11460" s="58" t="s">
        <v>12394</v>
      </c>
    </row>
    <row r="11461" spans="1:2" x14ac:dyDescent="0.25">
      <c r="A11461" s="57">
        <v>47101502</v>
      </c>
      <c r="B11461" s="58" t="s">
        <v>4390</v>
      </c>
    </row>
    <row r="11462" spans="1:2" x14ac:dyDescent="0.25">
      <c r="A11462" s="57">
        <v>47101503</v>
      </c>
      <c r="B11462" s="58" t="s">
        <v>14522</v>
      </c>
    </row>
    <row r="11463" spans="1:2" x14ac:dyDescent="0.25">
      <c r="A11463" s="57">
        <v>47101504</v>
      </c>
      <c r="B11463" s="58" t="s">
        <v>18316</v>
      </c>
    </row>
    <row r="11464" spans="1:2" x14ac:dyDescent="0.25">
      <c r="A11464" s="57">
        <v>47101505</v>
      </c>
      <c r="B11464" s="58" t="s">
        <v>16613</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16041</v>
      </c>
    </row>
    <row r="11468" spans="1:2" x14ac:dyDescent="0.25">
      <c r="A11468" s="57">
        <v>47101509</v>
      </c>
      <c r="B11468" s="58" t="s">
        <v>10901</v>
      </c>
    </row>
    <row r="11469" spans="1:2" x14ac:dyDescent="0.25">
      <c r="A11469" s="57">
        <v>47101510</v>
      </c>
      <c r="B11469" s="58" t="s">
        <v>6879</v>
      </c>
    </row>
    <row r="11470" spans="1:2" x14ac:dyDescent="0.25">
      <c r="A11470" s="57">
        <v>47101511</v>
      </c>
      <c r="B11470" s="58" t="s">
        <v>16758</v>
      </c>
    </row>
    <row r="11471" spans="1:2" x14ac:dyDescent="0.25">
      <c r="A11471" s="57">
        <v>47101512</v>
      </c>
      <c r="B11471" s="58" t="s">
        <v>4724</v>
      </c>
    </row>
    <row r="11472" spans="1:2" x14ac:dyDescent="0.25">
      <c r="A11472" s="57">
        <v>47101513</v>
      </c>
      <c r="B11472" s="58" t="s">
        <v>15946</v>
      </c>
    </row>
    <row r="11473" spans="1:2" x14ac:dyDescent="0.25">
      <c r="A11473" s="57">
        <v>47101514</v>
      </c>
      <c r="B11473" s="58" t="s">
        <v>17961</v>
      </c>
    </row>
    <row r="11474" spans="1:2" x14ac:dyDescent="0.25">
      <c r="A11474" s="57">
        <v>47101516</v>
      </c>
      <c r="B11474" s="58" t="s">
        <v>12845</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10214</v>
      </c>
    </row>
    <row r="11479" spans="1:2" x14ac:dyDescent="0.25">
      <c r="A11479" s="57">
        <v>47101522</v>
      </c>
      <c r="B11479" s="58" t="s">
        <v>4481</v>
      </c>
    </row>
    <row r="11480" spans="1:2" x14ac:dyDescent="0.25">
      <c r="A11480" s="57">
        <v>47101523</v>
      </c>
      <c r="B11480" s="58" t="s">
        <v>5033</v>
      </c>
    </row>
    <row r="11481" spans="1:2" x14ac:dyDescent="0.25">
      <c r="A11481" s="57">
        <v>47101524</v>
      </c>
      <c r="B11481" s="58" t="s">
        <v>14492</v>
      </c>
    </row>
    <row r="11482" spans="1:2" x14ac:dyDescent="0.25">
      <c r="A11482" s="57">
        <v>47101525</v>
      </c>
      <c r="B11482" s="58" t="s">
        <v>2175</v>
      </c>
    </row>
    <row r="11483" spans="1:2" x14ac:dyDescent="0.25">
      <c r="A11483" s="57">
        <v>47101526</v>
      </c>
      <c r="B11483" s="58" t="s">
        <v>7450</v>
      </c>
    </row>
    <row r="11484" spans="1:2" x14ac:dyDescent="0.25">
      <c r="A11484" s="57">
        <v>47101527</v>
      </c>
      <c r="B11484" s="58" t="s">
        <v>17741</v>
      </c>
    </row>
    <row r="11485" spans="1:2" x14ac:dyDescent="0.25">
      <c r="A11485" s="57">
        <v>47101528</v>
      </c>
      <c r="B11485" s="58" t="s">
        <v>9726</v>
      </c>
    </row>
    <row r="11486" spans="1:2" x14ac:dyDescent="0.25">
      <c r="A11486" s="57">
        <v>47101529</v>
      </c>
      <c r="B11486" s="58" t="s">
        <v>12601</v>
      </c>
    </row>
    <row r="11487" spans="1:2" x14ac:dyDescent="0.25">
      <c r="A11487" s="57">
        <v>47101530</v>
      </c>
      <c r="B11487" s="58" t="s">
        <v>5978</v>
      </c>
    </row>
    <row r="11488" spans="1:2" x14ac:dyDescent="0.25">
      <c r="A11488" s="57">
        <v>47101531</v>
      </c>
      <c r="B11488" s="58" t="s">
        <v>5498</v>
      </c>
    </row>
    <row r="11489" spans="1:2" x14ac:dyDescent="0.25">
      <c r="A11489" s="57">
        <v>47101532</v>
      </c>
      <c r="B11489" s="58" t="s">
        <v>16584</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8024</v>
      </c>
    </row>
    <row r="11493" spans="1:2" x14ac:dyDescent="0.25">
      <c r="A11493" s="57">
        <v>47101536</v>
      </c>
      <c r="B11493" s="58" t="s">
        <v>14097</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14401</v>
      </c>
    </row>
    <row r="11498" spans="1:2" x14ac:dyDescent="0.25">
      <c r="A11498" s="57">
        <v>47101602</v>
      </c>
      <c r="B11498" s="58" t="s">
        <v>5174</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10778</v>
      </c>
    </row>
    <row r="11505" spans="1:2" x14ac:dyDescent="0.25">
      <c r="A11505" s="57">
        <v>47101609</v>
      </c>
      <c r="B11505" s="58" t="s">
        <v>1171</v>
      </c>
    </row>
    <row r="11506" spans="1:2" x14ac:dyDescent="0.25">
      <c r="A11506" s="57">
        <v>47101610</v>
      </c>
      <c r="B11506" s="58" t="s">
        <v>10278</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10360</v>
      </c>
    </row>
    <row r="11512" spans="1:2" x14ac:dyDescent="0.25">
      <c r="A11512" s="57">
        <v>47111503</v>
      </c>
      <c r="B11512" s="58" t="s">
        <v>5718</v>
      </c>
    </row>
    <row r="11513" spans="1:2" x14ac:dyDescent="0.25">
      <c r="A11513" s="57">
        <v>47111505</v>
      </c>
      <c r="B11513" s="58" t="s">
        <v>9741</v>
      </c>
    </row>
    <row r="11514" spans="1:2" x14ac:dyDescent="0.25">
      <c r="A11514" s="57">
        <v>47111601</v>
      </c>
      <c r="B11514" s="58" t="s">
        <v>12029</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15927</v>
      </c>
    </row>
    <row r="11523" spans="1:2" x14ac:dyDescent="0.25">
      <c r="A11523" s="57">
        <v>47121605</v>
      </c>
      <c r="B11523" s="58" t="s">
        <v>14184</v>
      </c>
    </row>
    <row r="11524" spans="1:2" x14ac:dyDescent="0.25">
      <c r="A11524" s="57">
        <v>47121606</v>
      </c>
      <c r="B11524" s="58" t="s">
        <v>15770</v>
      </c>
    </row>
    <row r="11525" spans="1:2" x14ac:dyDescent="0.25">
      <c r="A11525" s="57">
        <v>47121607</v>
      </c>
      <c r="B11525" s="58" t="s">
        <v>10441</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14074</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16582</v>
      </c>
    </row>
    <row r="11533" spans="1:2" x14ac:dyDescent="0.25">
      <c r="A11533" s="57">
        <v>47121702</v>
      </c>
      <c r="B11533" s="58" t="s">
        <v>1935</v>
      </c>
    </row>
    <row r="11534" spans="1:2" x14ac:dyDescent="0.25">
      <c r="A11534" s="57">
        <v>47121703</v>
      </c>
      <c r="B11534" s="58" t="s">
        <v>11858</v>
      </c>
    </row>
    <row r="11535" spans="1:2" x14ac:dyDescent="0.25">
      <c r="A11535" s="57">
        <v>47121704</v>
      </c>
      <c r="B11535" s="58" t="s">
        <v>14808</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9746</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8063</v>
      </c>
    </row>
    <row r="11542" spans="1:2" x14ac:dyDescent="0.25">
      <c r="A11542" s="57">
        <v>47121803</v>
      </c>
      <c r="B11542" s="58" t="s">
        <v>14428</v>
      </c>
    </row>
    <row r="11543" spans="1:2" x14ac:dyDescent="0.25">
      <c r="A11543" s="57">
        <v>47121804</v>
      </c>
      <c r="B11543" s="58" t="s">
        <v>17319</v>
      </c>
    </row>
    <row r="11544" spans="1:2" x14ac:dyDescent="0.25">
      <c r="A11544" s="57">
        <v>47121805</v>
      </c>
      <c r="B11544" s="58" t="s">
        <v>6901</v>
      </c>
    </row>
    <row r="11545" spans="1:2" x14ac:dyDescent="0.25">
      <c r="A11545" s="57">
        <v>47121806</v>
      </c>
      <c r="B11545" s="58" t="s">
        <v>14367</v>
      </c>
    </row>
    <row r="11546" spans="1:2" x14ac:dyDescent="0.25">
      <c r="A11546" s="57">
        <v>47121807</v>
      </c>
      <c r="B11546" s="58" t="s">
        <v>7532</v>
      </c>
    </row>
    <row r="11547" spans="1:2" x14ac:dyDescent="0.25">
      <c r="A11547" s="57">
        <v>47121808</v>
      </c>
      <c r="B11547" s="58" t="s">
        <v>13631</v>
      </c>
    </row>
    <row r="11548" spans="1:2" x14ac:dyDescent="0.25">
      <c r="A11548" s="57">
        <v>47121809</v>
      </c>
      <c r="B11548" s="58" t="s">
        <v>16440</v>
      </c>
    </row>
    <row r="11549" spans="1:2" x14ac:dyDescent="0.25">
      <c r="A11549" s="57">
        <v>47121810</v>
      </c>
      <c r="B11549" s="58" t="s">
        <v>8761</v>
      </c>
    </row>
    <row r="11550" spans="1:2" x14ac:dyDescent="0.25">
      <c r="A11550" s="57">
        <v>47121811</v>
      </c>
      <c r="B11550" s="58" t="s">
        <v>13709</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14060</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11603</v>
      </c>
    </row>
    <row r="11559" spans="1:2" x14ac:dyDescent="0.25">
      <c r="A11559" s="57">
        <v>47131601</v>
      </c>
      <c r="B11559" s="58" t="s">
        <v>5082</v>
      </c>
    </row>
    <row r="11560" spans="1:2" x14ac:dyDescent="0.25">
      <c r="A11560" s="57">
        <v>47131602</v>
      </c>
      <c r="B11560" s="58" t="s">
        <v>12137</v>
      </c>
    </row>
    <row r="11561" spans="1:2" x14ac:dyDescent="0.25">
      <c r="A11561" s="57">
        <v>47131603</v>
      </c>
      <c r="B11561" s="58" t="s">
        <v>5612</v>
      </c>
    </row>
    <row r="11562" spans="1:2" x14ac:dyDescent="0.25">
      <c r="A11562" s="57">
        <v>47131604</v>
      </c>
      <c r="B11562" s="58" t="s">
        <v>17592</v>
      </c>
    </row>
    <row r="11563" spans="1:2" x14ac:dyDescent="0.25">
      <c r="A11563" s="57">
        <v>47131605</v>
      </c>
      <c r="B11563" s="58" t="s">
        <v>12948</v>
      </c>
    </row>
    <row r="11564" spans="1:2" x14ac:dyDescent="0.25">
      <c r="A11564" s="57">
        <v>47131608</v>
      </c>
      <c r="B11564" s="58" t="s">
        <v>10835</v>
      </c>
    </row>
    <row r="11565" spans="1:2" x14ac:dyDescent="0.25">
      <c r="A11565" s="57">
        <v>47131609</v>
      </c>
      <c r="B11565" s="58" t="s">
        <v>17549</v>
      </c>
    </row>
    <row r="11566" spans="1:2" x14ac:dyDescent="0.25">
      <c r="A11566" s="57">
        <v>47131610</v>
      </c>
      <c r="B11566" s="58" t="s">
        <v>8578</v>
      </c>
    </row>
    <row r="11567" spans="1:2" x14ac:dyDescent="0.25">
      <c r="A11567" s="57">
        <v>47131611</v>
      </c>
      <c r="B11567" s="58" t="s">
        <v>13290</v>
      </c>
    </row>
    <row r="11568" spans="1:2" x14ac:dyDescent="0.25">
      <c r="A11568" s="57">
        <v>47131612</v>
      </c>
      <c r="B11568" s="58" t="s">
        <v>18257</v>
      </c>
    </row>
    <row r="11569" spans="1:2" x14ac:dyDescent="0.25">
      <c r="A11569" s="57">
        <v>47131613</v>
      </c>
      <c r="B11569" s="58" t="s">
        <v>13200</v>
      </c>
    </row>
    <row r="11570" spans="1:2" x14ac:dyDescent="0.25">
      <c r="A11570" s="57">
        <v>47131614</v>
      </c>
      <c r="B11570" s="58" t="s">
        <v>17374</v>
      </c>
    </row>
    <row r="11571" spans="1:2" x14ac:dyDescent="0.25">
      <c r="A11571" s="57">
        <v>47131615</v>
      </c>
      <c r="B11571" s="58" t="s">
        <v>8608</v>
      </c>
    </row>
    <row r="11572" spans="1:2" x14ac:dyDescent="0.25">
      <c r="A11572" s="57">
        <v>47131616</v>
      </c>
      <c r="B11572" s="58" t="s">
        <v>14735</v>
      </c>
    </row>
    <row r="11573" spans="1:2" x14ac:dyDescent="0.25">
      <c r="A11573" s="57">
        <v>47131617</v>
      </c>
      <c r="B11573" s="58" t="s">
        <v>16607</v>
      </c>
    </row>
    <row r="11574" spans="1:2" x14ac:dyDescent="0.25">
      <c r="A11574" s="57">
        <v>47131618</v>
      </c>
      <c r="B11574" s="58" t="s">
        <v>2486</v>
      </c>
    </row>
    <row r="11575" spans="1:2" x14ac:dyDescent="0.25">
      <c r="A11575" s="57">
        <v>47131619</v>
      </c>
      <c r="B11575" s="58" t="s">
        <v>9379</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5815</v>
      </c>
    </row>
    <row r="11579" spans="1:2" x14ac:dyDescent="0.25">
      <c r="A11579" s="57">
        <v>47131704</v>
      </c>
      <c r="B11579" s="58" t="s">
        <v>16502</v>
      </c>
    </row>
    <row r="11580" spans="1:2" x14ac:dyDescent="0.25">
      <c r="A11580" s="57">
        <v>47131705</v>
      </c>
      <c r="B11580" s="58" t="s">
        <v>12087</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17371</v>
      </c>
    </row>
    <row r="11587" spans="1:2" x14ac:dyDescent="0.25">
      <c r="A11587" s="57">
        <v>47131801</v>
      </c>
      <c r="B11587" s="58" t="s">
        <v>11851</v>
      </c>
    </row>
    <row r="11588" spans="1:2" x14ac:dyDescent="0.25">
      <c r="A11588" s="57">
        <v>47131802</v>
      </c>
      <c r="B11588" s="58" t="s">
        <v>17391</v>
      </c>
    </row>
    <row r="11589" spans="1:2" x14ac:dyDescent="0.25">
      <c r="A11589" s="57">
        <v>47131803</v>
      </c>
      <c r="B11589" s="58" t="s">
        <v>12949</v>
      </c>
    </row>
    <row r="11590" spans="1:2" x14ac:dyDescent="0.25">
      <c r="A11590" s="57">
        <v>47131804</v>
      </c>
      <c r="B11590" s="58" t="s">
        <v>11505</v>
      </c>
    </row>
    <row r="11591" spans="1:2" x14ac:dyDescent="0.25">
      <c r="A11591" s="57">
        <v>47131805</v>
      </c>
      <c r="B11591" s="58" t="s">
        <v>1184</v>
      </c>
    </row>
    <row r="11592" spans="1:2" x14ac:dyDescent="0.25">
      <c r="A11592" s="57">
        <v>47131806</v>
      </c>
      <c r="B11592" s="58" t="s">
        <v>13569</v>
      </c>
    </row>
    <row r="11593" spans="1:2" x14ac:dyDescent="0.25">
      <c r="A11593" s="57">
        <v>47131807</v>
      </c>
      <c r="B11593" s="58" t="s">
        <v>3803</v>
      </c>
    </row>
    <row r="11594" spans="1:2" x14ac:dyDescent="0.25">
      <c r="A11594" s="57">
        <v>47131808</v>
      </c>
      <c r="B11594" s="58" t="s">
        <v>14623</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17006</v>
      </c>
    </row>
    <row r="11602" spans="1:2" x14ac:dyDescent="0.25">
      <c r="A11602" s="57">
        <v>47131816</v>
      </c>
      <c r="B11602" s="58" t="s">
        <v>5224</v>
      </c>
    </row>
    <row r="11603" spans="1:2" x14ac:dyDescent="0.25">
      <c r="A11603" s="57">
        <v>47131817</v>
      </c>
      <c r="B11603" s="58" t="s">
        <v>16863</v>
      </c>
    </row>
    <row r="11604" spans="1:2" x14ac:dyDescent="0.25">
      <c r="A11604" s="57">
        <v>47131818</v>
      </c>
      <c r="B11604" s="58" t="s">
        <v>3475</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13322</v>
      </c>
    </row>
    <row r="11608" spans="1:2" x14ac:dyDescent="0.25">
      <c r="A11608" s="57">
        <v>47131822</v>
      </c>
      <c r="B11608" s="58" t="s">
        <v>18024</v>
      </c>
    </row>
    <row r="11609" spans="1:2" x14ac:dyDescent="0.25">
      <c r="A11609" s="57">
        <v>47131823</v>
      </c>
      <c r="B11609" s="58" t="s">
        <v>14867</v>
      </c>
    </row>
    <row r="11610" spans="1:2" x14ac:dyDescent="0.25">
      <c r="A11610" s="57">
        <v>47131824</v>
      </c>
      <c r="B11610" s="58" t="s">
        <v>4793</v>
      </c>
    </row>
    <row r="11611" spans="1:2" x14ac:dyDescent="0.25">
      <c r="A11611" s="57">
        <v>47131825</v>
      </c>
      <c r="B11611" s="58" t="s">
        <v>16303</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14434</v>
      </c>
    </row>
    <row r="11615" spans="1:2" x14ac:dyDescent="0.25">
      <c r="A11615" s="57">
        <v>47131829</v>
      </c>
      <c r="B11615" s="58" t="s">
        <v>15665</v>
      </c>
    </row>
    <row r="11616" spans="1:2" x14ac:dyDescent="0.25">
      <c r="A11616" s="57">
        <v>47131830</v>
      </c>
      <c r="B11616" s="58" t="s">
        <v>14154</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5259</v>
      </c>
    </row>
    <row r="11620" spans="1:2" x14ac:dyDescent="0.25">
      <c r="A11620" s="57">
        <v>47131834</v>
      </c>
      <c r="B11620" s="58" t="s">
        <v>2667</v>
      </c>
    </row>
    <row r="11621" spans="1:2" x14ac:dyDescent="0.25">
      <c r="A11621" s="57">
        <v>47131901</v>
      </c>
      <c r="B11621" s="58" t="s">
        <v>9351</v>
      </c>
    </row>
    <row r="11622" spans="1:2" x14ac:dyDescent="0.25">
      <c r="A11622" s="57">
        <v>47131902</v>
      </c>
      <c r="B11622" s="58" t="s">
        <v>5312</v>
      </c>
    </row>
    <row r="11623" spans="1:2" x14ac:dyDescent="0.25">
      <c r="A11623" s="57">
        <v>47131903</v>
      </c>
      <c r="B11623" s="58" t="s">
        <v>11198</v>
      </c>
    </row>
    <row r="11624" spans="1:2" x14ac:dyDescent="0.25">
      <c r="A11624" s="57">
        <v>47131904</v>
      </c>
      <c r="B11624" s="58" t="s">
        <v>10325</v>
      </c>
    </row>
    <row r="11625" spans="1:2" x14ac:dyDescent="0.25">
      <c r="A11625" s="57">
        <v>47131905</v>
      </c>
      <c r="B11625" s="58" t="s">
        <v>10676</v>
      </c>
    </row>
    <row r="11626" spans="1:2" x14ac:dyDescent="0.25">
      <c r="A11626" s="57">
        <v>47131906</v>
      </c>
      <c r="B11626" s="58" t="s">
        <v>10089</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15572</v>
      </c>
    </row>
    <row r="11634" spans="1:2" x14ac:dyDescent="0.25">
      <c r="A11634" s="57">
        <v>48101503</v>
      </c>
      <c r="B11634" s="58" t="s">
        <v>9980</v>
      </c>
    </row>
    <row r="11635" spans="1:2" x14ac:dyDescent="0.25">
      <c r="A11635" s="57">
        <v>48101504</v>
      </c>
      <c r="B11635" s="58" t="s">
        <v>4673</v>
      </c>
    </row>
    <row r="11636" spans="1:2" x14ac:dyDescent="0.25">
      <c r="A11636" s="57">
        <v>48101505</v>
      </c>
      <c r="B11636" s="58" t="s">
        <v>17044</v>
      </c>
    </row>
    <row r="11637" spans="1:2" x14ac:dyDescent="0.25">
      <c r="A11637" s="57">
        <v>48101506</v>
      </c>
      <c r="B11637" s="58" t="s">
        <v>17802</v>
      </c>
    </row>
    <row r="11638" spans="1:2" x14ac:dyDescent="0.25">
      <c r="A11638" s="57">
        <v>48101507</v>
      </c>
      <c r="B11638" s="58" t="s">
        <v>8780</v>
      </c>
    </row>
    <row r="11639" spans="1:2" x14ac:dyDescent="0.25">
      <c r="A11639" s="57">
        <v>48101508</v>
      </c>
      <c r="B11639" s="58" t="s">
        <v>11437</v>
      </c>
    </row>
    <row r="11640" spans="1:2" x14ac:dyDescent="0.25">
      <c r="A11640" s="57">
        <v>48101509</v>
      </c>
      <c r="B11640" s="58" t="s">
        <v>15475</v>
      </c>
    </row>
    <row r="11641" spans="1:2" x14ac:dyDescent="0.25">
      <c r="A11641" s="57">
        <v>48101510</v>
      </c>
      <c r="B11641" s="58" t="s">
        <v>14685</v>
      </c>
    </row>
    <row r="11642" spans="1:2" x14ac:dyDescent="0.25">
      <c r="A11642" s="57">
        <v>48101511</v>
      </c>
      <c r="B11642" s="58" t="s">
        <v>11372</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15136</v>
      </c>
    </row>
    <row r="11647" spans="1:2" x14ac:dyDescent="0.25">
      <c r="A11647" s="57">
        <v>48101516</v>
      </c>
      <c r="B11647" s="58" t="s">
        <v>10263</v>
      </c>
    </row>
    <row r="11648" spans="1:2" x14ac:dyDescent="0.25">
      <c r="A11648" s="57">
        <v>48101517</v>
      </c>
      <c r="B11648" s="58" t="s">
        <v>10241</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11184</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2839</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16026</v>
      </c>
    </row>
    <row r="11659" spans="1:2" x14ac:dyDescent="0.25">
      <c r="A11659" s="57">
        <v>48101528</v>
      </c>
      <c r="B11659" s="58" t="s">
        <v>16653</v>
      </c>
    </row>
    <row r="11660" spans="1:2" x14ac:dyDescent="0.25">
      <c r="A11660" s="57">
        <v>48101529</v>
      </c>
      <c r="B11660" s="58" t="s">
        <v>18523</v>
      </c>
    </row>
    <row r="11661" spans="1:2" x14ac:dyDescent="0.25">
      <c r="A11661" s="57">
        <v>48101530</v>
      </c>
      <c r="B11661" s="58" t="s">
        <v>16941</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11274</v>
      </c>
    </row>
    <row r="11665" spans="1:2" x14ac:dyDescent="0.25">
      <c r="A11665" s="57">
        <v>48101602</v>
      </c>
      <c r="B11665" s="58" t="s">
        <v>559</v>
      </c>
    </row>
    <row r="11666" spans="1:2" x14ac:dyDescent="0.25">
      <c r="A11666" s="57">
        <v>48101603</v>
      </c>
      <c r="B11666" s="58" t="s">
        <v>461</v>
      </c>
    </row>
    <row r="11667" spans="1:2" x14ac:dyDescent="0.25">
      <c r="A11667" s="57">
        <v>48101604</v>
      </c>
      <c r="B11667" s="58" t="s">
        <v>9730</v>
      </c>
    </row>
    <row r="11668" spans="1:2" x14ac:dyDescent="0.25">
      <c r="A11668" s="57">
        <v>48101605</v>
      </c>
      <c r="B11668" s="58" t="s">
        <v>9832</v>
      </c>
    </row>
    <row r="11669" spans="1:2" x14ac:dyDescent="0.25">
      <c r="A11669" s="57">
        <v>48101606</v>
      </c>
      <c r="B11669" s="58" t="s">
        <v>2288</v>
      </c>
    </row>
    <row r="11670" spans="1:2" x14ac:dyDescent="0.25">
      <c r="A11670" s="57">
        <v>48101607</v>
      </c>
      <c r="B11670" s="58" t="s">
        <v>5137</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18285</v>
      </c>
    </row>
    <row r="11674" spans="1:2" x14ac:dyDescent="0.25">
      <c r="A11674" s="57">
        <v>48101611</v>
      </c>
      <c r="B11674" s="58" t="s">
        <v>16049</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17632</v>
      </c>
    </row>
    <row r="11680" spans="1:2" x14ac:dyDescent="0.25">
      <c r="A11680" s="57">
        <v>48101617</v>
      </c>
      <c r="B11680" s="58" t="s">
        <v>14861</v>
      </c>
    </row>
    <row r="11681" spans="1:2" x14ac:dyDescent="0.25">
      <c r="A11681" s="57">
        <v>48101701</v>
      </c>
      <c r="B11681" s="58" t="s">
        <v>13854</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11353</v>
      </c>
    </row>
    <row r="11686" spans="1:2" x14ac:dyDescent="0.25">
      <c r="A11686" s="57">
        <v>48101706</v>
      </c>
      <c r="B11686" s="58" t="s">
        <v>15682</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14177</v>
      </c>
    </row>
    <row r="11691" spans="1:2" x14ac:dyDescent="0.25">
      <c r="A11691" s="57">
        <v>48101711</v>
      </c>
      <c r="B11691" s="58" t="s">
        <v>8161</v>
      </c>
    </row>
    <row r="11692" spans="1:2" x14ac:dyDescent="0.25">
      <c r="A11692" s="57">
        <v>48101712</v>
      </c>
      <c r="B11692" s="58" t="s">
        <v>18297</v>
      </c>
    </row>
    <row r="11693" spans="1:2" x14ac:dyDescent="0.25">
      <c r="A11693" s="57">
        <v>48101713</v>
      </c>
      <c r="B11693" s="58" t="s">
        <v>16714</v>
      </c>
    </row>
    <row r="11694" spans="1:2" x14ac:dyDescent="0.25">
      <c r="A11694" s="57">
        <v>48101714</v>
      </c>
      <c r="B11694" s="58" t="s">
        <v>15990</v>
      </c>
    </row>
    <row r="11695" spans="1:2" x14ac:dyDescent="0.25">
      <c r="A11695" s="57">
        <v>48101715</v>
      </c>
      <c r="B11695" s="58" t="s">
        <v>11105</v>
      </c>
    </row>
    <row r="11696" spans="1:2" x14ac:dyDescent="0.25">
      <c r="A11696" s="57">
        <v>48101801</v>
      </c>
      <c r="B11696" s="58" t="s">
        <v>2709</v>
      </c>
    </row>
    <row r="11697" spans="1:2" x14ac:dyDescent="0.25">
      <c r="A11697" s="57">
        <v>48101802</v>
      </c>
      <c r="B11697" s="58" t="s">
        <v>11761</v>
      </c>
    </row>
    <row r="11698" spans="1:2" x14ac:dyDescent="0.25">
      <c r="A11698" s="57">
        <v>48101803</v>
      </c>
      <c r="B11698" s="58" t="s">
        <v>2350</v>
      </c>
    </row>
    <row r="11699" spans="1:2" x14ac:dyDescent="0.25">
      <c r="A11699" s="57">
        <v>48101804</v>
      </c>
      <c r="B11699" s="58" t="s">
        <v>9732</v>
      </c>
    </row>
    <row r="11700" spans="1:2" x14ac:dyDescent="0.25">
      <c r="A11700" s="57">
        <v>48101805</v>
      </c>
      <c r="B11700" s="58" t="s">
        <v>8327</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10382</v>
      </c>
    </row>
    <row r="11704" spans="1:2" x14ac:dyDescent="0.25">
      <c r="A11704" s="57">
        <v>48101809</v>
      </c>
      <c r="B11704" s="58" t="s">
        <v>12071</v>
      </c>
    </row>
    <row r="11705" spans="1:2" x14ac:dyDescent="0.25">
      <c r="A11705" s="57">
        <v>48101810</v>
      </c>
      <c r="B11705" s="58" t="s">
        <v>4510</v>
      </c>
    </row>
    <row r="11706" spans="1:2" x14ac:dyDescent="0.25">
      <c r="A11706" s="57">
        <v>48101811</v>
      </c>
      <c r="B11706" s="58" t="s">
        <v>13752</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17584</v>
      </c>
    </row>
    <row r="11710" spans="1:2" x14ac:dyDescent="0.25">
      <c r="A11710" s="57">
        <v>48101815</v>
      </c>
      <c r="B11710" s="58" t="s">
        <v>11444</v>
      </c>
    </row>
    <row r="11711" spans="1:2" x14ac:dyDescent="0.25">
      <c r="A11711" s="57">
        <v>48101816</v>
      </c>
      <c r="B11711" s="58" t="s">
        <v>11229</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16797</v>
      </c>
    </row>
    <row r="11715" spans="1:2" x14ac:dyDescent="0.25">
      <c r="A11715" s="57">
        <v>48101903</v>
      </c>
      <c r="B11715" s="58" t="s">
        <v>10050</v>
      </c>
    </row>
    <row r="11716" spans="1:2" x14ac:dyDescent="0.25">
      <c r="A11716" s="57">
        <v>48101904</v>
      </c>
      <c r="B11716" s="58" t="s">
        <v>18419</v>
      </c>
    </row>
    <row r="11717" spans="1:2" x14ac:dyDescent="0.25">
      <c r="A11717" s="57">
        <v>48101905</v>
      </c>
      <c r="B11717" s="58" t="s">
        <v>8548</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10093</v>
      </c>
    </row>
    <row r="11722" spans="1:2" x14ac:dyDescent="0.25">
      <c r="A11722" s="57">
        <v>48101910</v>
      </c>
      <c r="B11722" s="58" t="s">
        <v>5086</v>
      </c>
    </row>
    <row r="11723" spans="1:2" x14ac:dyDescent="0.25">
      <c r="A11723" s="57">
        <v>48101911</v>
      </c>
      <c r="B11723" s="58" t="s">
        <v>5847</v>
      </c>
    </row>
    <row r="11724" spans="1:2" x14ac:dyDescent="0.25">
      <c r="A11724" s="57">
        <v>48101912</v>
      </c>
      <c r="B11724" s="58" t="s">
        <v>7394</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15464</v>
      </c>
    </row>
    <row r="11729" spans="1:2" x14ac:dyDescent="0.25">
      <c r="A11729" s="57">
        <v>48101917</v>
      </c>
      <c r="B11729" s="58" t="s">
        <v>18398</v>
      </c>
    </row>
    <row r="11730" spans="1:2" x14ac:dyDescent="0.25">
      <c r="A11730" s="57">
        <v>48101918</v>
      </c>
      <c r="B11730" s="58" t="s">
        <v>14952</v>
      </c>
    </row>
    <row r="11731" spans="1:2" x14ac:dyDescent="0.25">
      <c r="A11731" s="57">
        <v>48101919</v>
      </c>
      <c r="B11731" s="58" t="s">
        <v>4229</v>
      </c>
    </row>
    <row r="11732" spans="1:2" x14ac:dyDescent="0.25">
      <c r="A11732" s="57">
        <v>48101920</v>
      </c>
      <c r="B11732" s="58" t="s">
        <v>7486</v>
      </c>
    </row>
    <row r="11733" spans="1:2" x14ac:dyDescent="0.25">
      <c r="A11733" s="57">
        <v>48102001</v>
      </c>
      <c r="B11733" s="58" t="s">
        <v>10432</v>
      </c>
    </row>
    <row r="11734" spans="1:2" x14ac:dyDescent="0.25">
      <c r="A11734" s="57">
        <v>48102002</v>
      </c>
      <c r="B11734" s="58" t="s">
        <v>7641</v>
      </c>
    </row>
    <row r="11735" spans="1:2" x14ac:dyDescent="0.25">
      <c r="A11735" s="57">
        <v>48102003</v>
      </c>
      <c r="B11735" s="58" t="s">
        <v>14793</v>
      </c>
    </row>
    <row r="11736" spans="1:2" x14ac:dyDescent="0.25">
      <c r="A11736" s="57">
        <v>48102004</v>
      </c>
      <c r="B11736" s="58" t="s">
        <v>5169</v>
      </c>
    </row>
    <row r="11737" spans="1:2" x14ac:dyDescent="0.25">
      <c r="A11737" s="57">
        <v>48102005</v>
      </c>
      <c r="B11737" s="58" t="s">
        <v>692</v>
      </c>
    </row>
    <row r="11738" spans="1:2" x14ac:dyDescent="0.25">
      <c r="A11738" s="57">
        <v>48102006</v>
      </c>
      <c r="B11738" s="58" t="s">
        <v>14981</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14749</v>
      </c>
    </row>
    <row r="11743" spans="1:2" x14ac:dyDescent="0.25">
      <c r="A11743" s="57">
        <v>48102104</v>
      </c>
      <c r="B11743" s="58" t="s">
        <v>10837</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16637</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6707</v>
      </c>
    </row>
    <row r="11751" spans="1:2" x14ac:dyDescent="0.25">
      <c r="A11751" s="57">
        <v>48111103</v>
      </c>
      <c r="B11751" s="58" t="s">
        <v>10703</v>
      </c>
    </row>
    <row r="11752" spans="1:2" x14ac:dyDescent="0.25">
      <c r="A11752" s="57">
        <v>48111104</v>
      </c>
      <c r="B11752" s="58" t="s">
        <v>8074</v>
      </c>
    </row>
    <row r="11753" spans="1:2" x14ac:dyDescent="0.25">
      <c r="A11753" s="57">
        <v>48111105</v>
      </c>
      <c r="B11753" s="58" t="s">
        <v>10159</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13694</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10815</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16496</v>
      </c>
    </row>
    <row r="11765" spans="1:2" x14ac:dyDescent="0.25">
      <c r="A11765" s="57">
        <v>48111404</v>
      </c>
      <c r="B11765" s="58" t="s">
        <v>18113</v>
      </c>
    </row>
    <row r="11766" spans="1:2" x14ac:dyDescent="0.25">
      <c r="A11766" s="57">
        <v>48111405</v>
      </c>
      <c r="B11766" s="58" t="s">
        <v>14090</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14970</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15328</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15420</v>
      </c>
    </row>
    <row r="11782" spans="1:2" x14ac:dyDescent="0.25">
      <c r="A11782" s="57">
        <v>49101612</v>
      </c>
      <c r="B11782" s="58" t="s">
        <v>4742</v>
      </c>
    </row>
    <row r="11783" spans="1:2" x14ac:dyDescent="0.25">
      <c r="A11783" s="57">
        <v>49101613</v>
      </c>
      <c r="B11783" s="58" t="s">
        <v>12758</v>
      </c>
    </row>
    <row r="11784" spans="1:2" x14ac:dyDescent="0.25">
      <c r="A11784" s="57">
        <v>49101701</v>
      </c>
      <c r="B11784" s="58" t="s">
        <v>3666</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7748</v>
      </c>
    </row>
    <row r="11797" spans="1:2" x14ac:dyDescent="0.25">
      <c r="A11797" s="57">
        <v>49121508</v>
      </c>
      <c r="B11797" s="58" t="s">
        <v>12937</v>
      </c>
    </row>
    <row r="11798" spans="1:2" x14ac:dyDescent="0.25">
      <c r="A11798" s="57">
        <v>49121509</v>
      </c>
      <c r="B11798" s="58" t="s">
        <v>10760</v>
      </c>
    </row>
    <row r="11799" spans="1:2" x14ac:dyDescent="0.25">
      <c r="A11799" s="57">
        <v>49121510</v>
      </c>
      <c r="B11799" s="58" t="s">
        <v>14857</v>
      </c>
    </row>
    <row r="11800" spans="1:2" x14ac:dyDescent="0.25">
      <c r="A11800" s="57">
        <v>49121601</v>
      </c>
      <c r="B11800" s="58" t="s">
        <v>3703</v>
      </c>
    </row>
    <row r="11801" spans="1:2" x14ac:dyDescent="0.25">
      <c r="A11801" s="57">
        <v>49121602</v>
      </c>
      <c r="B11801" s="58" t="s">
        <v>14157</v>
      </c>
    </row>
    <row r="11802" spans="1:2" x14ac:dyDescent="0.25">
      <c r="A11802" s="57">
        <v>49121603</v>
      </c>
      <c r="B11802" s="58" t="s">
        <v>9781</v>
      </c>
    </row>
    <row r="11803" spans="1:2" x14ac:dyDescent="0.25">
      <c r="A11803" s="57">
        <v>49131501</v>
      </c>
      <c r="B11803" s="58" t="s">
        <v>4885</v>
      </c>
    </row>
    <row r="11804" spans="1:2" x14ac:dyDescent="0.25">
      <c r="A11804" s="57">
        <v>49131502</v>
      </c>
      <c r="B11804" s="58" t="s">
        <v>14864</v>
      </c>
    </row>
    <row r="11805" spans="1:2" x14ac:dyDescent="0.25">
      <c r="A11805" s="57">
        <v>49131503</v>
      </c>
      <c r="B11805" s="58" t="s">
        <v>17004</v>
      </c>
    </row>
    <row r="11806" spans="1:2" x14ac:dyDescent="0.25">
      <c r="A11806" s="57">
        <v>49131504</v>
      </c>
      <c r="B11806" s="58" t="s">
        <v>4985</v>
      </c>
    </row>
    <row r="11807" spans="1:2" x14ac:dyDescent="0.25">
      <c r="A11807" s="57">
        <v>49131505</v>
      </c>
      <c r="B11807" s="58" t="s">
        <v>15589</v>
      </c>
    </row>
    <row r="11808" spans="1:2" x14ac:dyDescent="0.25">
      <c r="A11808" s="57">
        <v>49131506</v>
      </c>
      <c r="B11808" s="58" t="s">
        <v>10544</v>
      </c>
    </row>
    <row r="11809" spans="1:2" x14ac:dyDescent="0.25">
      <c r="A11809" s="57">
        <v>49131601</v>
      </c>
      <c r="B11809" s="58" t="s">
        <v>6957</v>
      </c>
    </row>
    <row r="11810" spans="1:2" x14ac:dyDescent="0.25">
      <c r="A11810" s="57">
        <v>49131602</v>
      </c>
      <c r="B11810" s="58" t="s">
        <v>9438</v>
      </c>
    </row>
    <row r="11811" spans="1:2" x14ac:dyDescent="0.25">
      <c r="A11811" s="57">
        <v>49131603</v>
      </c>
      <c r="B11811" s="58" t="s">
        <v>15971</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11467</v>
      </c>
    </row>
    <row r="11815" spans="1:2" x14ac:dyDescent="0.25">
      <c r="A11815" s="57">
        <v>49131607</v>
      </c>
      <c r="B11815" s="58" t="s">
        <v>1287</v>
      </c>
    </row>
    <row r="11816" spans="1:2" x14ac:dyDescent="0.25">
      <c r="A11816" s="57">
        <v>49141501</v>
      </c>
      <c r="B11816" s="58" t="s">
        <v>9641</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6614</v>
      </c>
    </row>
    <row r="11825" spans="1:2" x14ac:dyDescent="0.25">
      <c r="A11825" s="57">
        <v>49141604</v>
      </c>
      <c r="B11825" s="58" t="s">
        <v>16449</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13017</v>
      </c>
    </row>
    <row r="11829" spans="1:2" x14ac:dyDescent="0.25">
      <c r="A11829" s="57">
        <v>49151501</v>
      </c>
      <c r="B11829" s="58" t="s">
        <v>15630</v>
      </c>
    </row>
    <row r="11830" spans="1:2" x14ac:dyDescent="0.25">
      <c r="A11830" s="57">
        <v>49151502</v>
      </c>
      <c r="B11830" s="58" t="s">
        <v>4019</v>
      </c>
    </row>
    <row r="11831" spans="1:2" x14ac:dyDescent="0.25">
      <c r="A11831" s="57">
        <v>49151503</v>
      </c>
      <c r="B11831" s="58" t="s">
        <v>15044</v>
      </c>
    </row>
    <row r="11832" spans="1:2" x14ac:dyDescent="0.25">
      <c r="A11832" s="57">
        <v>49151504</v>
      </c>
      <c r="B11832" s="58" t="s">
        <v>16869</v>
      </c>
    </row>
    <row r="11833" spans="1:2" x14ac:dyDescent="0.25">
      <c r="A11833" s="57">
        <v>49151505</v>
      </c>
      <c r="B11833" s="58" t="s">
        <v>5024</v>
      </c>
    </row>
    <row r="11834" spans="1:2" x14ac:dyDescent="0.25">
      <c r="A11834" s="57">
        <v>49151601</v>
      </c>
      <c r="B11834" s="58" t="s">
        <v>10061</v>
      </c>
    </row>
    <row r="11835" spans="1:2" x14ac:dyDescent="0.25">
      <c r="A11835" s="57">
        <v>49151602</v>
      </c>
      <c r="B11835" s="58" t="s">
        <v>17086</v>
      </c>
    </row>
    <row r="11836" spans="1:2" x14ac:dyDescent="0.25">
      <c r="A11836" s="57">
        <v>49151603</v>
      </c>
      <c r="B11836" s="58" t="s">
        <v>13418</v>
      </c>
    </row>
    <row r="11837" spans="1:2" x14ac:dyDescent="0.25">
      <c r="A11837" s="57">
        <v>49161501</v>
      </c>
      <c r="B11837" s="58" t="s">
        <v>6061</v>
      </c>
    </row>
    <row r="11838" spans="1:2" x14ac:dyDescent="0.25">
      <c r="A11838" s="57">
        <v>49161502</v>
      </c>
      <c r="B11838" s="58" t="s">
        <v>8061</v>
      </c>
    </row>
    <row r="11839" spans="1:2" x14ac:dyDescent="0.25">
      <c r="A11839" s="57">
        <v>49161503</v>
      </c>
      <c r="B11839" s="58" t="s">
        <v>11563</v>
      </c>
    </row>
    <row r="11840" spans="1:2" x14ac:dyDescent="0.25">
      <c r="A11840" s="57">
        <v>49161504</v>
      </c>
      <c r="B11840" s="58" t="s">
        <v>8368</v>
      </c>
    </row>
    <row r="11841" spans="1:2" x14ac:dyDescent="0.25">
      <c r="A11841" s="57">
        <v>49161505</v>
      </c>
      <c r="B11841" s="58" t="s">
        <v>17772</v>
      </c>
    </row>
    <row r="11842" spans="1:2" x14ac:dyDescent="0.25">
      <c r="A11842" s="57">
        <v>49161506</v>
      </c>
      <c r="B11842" s="58" t="s">
        <v>8777</v>
      </c>
    </row>
    <row r="11843" spans="1:2" x14ac:dyDescent="0.25">
      <c r="A11843" s="57">
        <v>49161507</v>
      </c>
      <c r="B11843" s="58" t="s">
        <v>2514</v>
      </c>
    </row>
    <row r="11844" spans="1:2" x14ac:dyDescent="0.25">
      <c r="A11844" s="57">
        <v>49161508</v>
      </c>
      <c r="B11844" s="58" t="s">
        <v>8460</v>
      </c>
    </row>
    <row r="11845" spans="1:2" x14ac:dyDescent="0.25">
      <c r="A11845" s="57">
        <v>49161509</v>
      </c>
      <c r="B11845" s="58" t="s">
        <v>16467</v>
      </c>
    </row>
    <row r="11846" spans="1:2" x14ac:dyDescent="0.25">
      <c r="A11846" s="57">
        <v>49161510</v>
      </c>
      <c r="B11846" s="58" t="s">
        <v>18251</v>
      </c>
    </row>
    <row r="11847" spans="1:2" x14ac:dyDescent="0.25">
      <c r="A11847" s="57">
        <v>49161511</v>
      </c>
      <c r="B11847" s="58" t="s">
        <v>7549</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16453</v>
      </c>
    </row>
    <row r="11853" spans="1:2" x14ac:dyDescent="0.25">
      <c r="A11853" s="57">
        <v>49161517</v>
      </c>
      <c r="B11853" s="58" t="s">
        <v>12626</v>
      </c>
    </row>
    <row r="11854" spans="1:2" x14ac:dyDescent="0.25">
      <c r="A11854" s="57">
        <v>49161518</v>
      </c>
      <c r="B11854" s="58" t="s">
        <v>18739</v>
      </c>
    </row>
    <row r="11855" spans="1:2" x14ac:dyDescent="0.25">
      <c r="A11855" s="57">
        <v>49161519</v>
      </c>
      <c r="B11855" s="58" t="s">
        <v>11283</v>
      </c>
    </row>
    <row r="11856" spans="1:2" x14ac:dyDescent="0.25">
      <c r="A11856" s="57">
        <v>49161520</v>
      </c>
      <c r="B11856" s="58" t="s">
        <v>7652</v>
      </c>
    </row>
    <row r="11857" spans="1:2" x14ac:dyDescent="0.25">
      <c r="A11857" s="57">
        <v>49161521</v>
      </c>
      <c r="B11857" s="58" t="s">
        <v>11699</v>
      </c>
    </row>
    <row r="11858" spans="1:2" x14ac:dyDescent="0.25">
      <c r="A11858" s="57">
        <v>49161522</v>
      </c>
      <c r="B11858" s="58" t="s">
        <v>7464</v>
      </c>
    </row>
    <row r="11859" spans="1:2" x14ac:dyDescent="0.25">
      <c r="A11859" s="57">
        <v>49161523</v>
      </c>
      <c r="B11859" s="58" t="s">
        <v>11844</v>
      </c>
    </row>
    <row r="11860" spans="1:2" x14ac:dyDescent="0.25">
      <c r="A11860" s="57">
        <v>49161524</v>
      </c>
      <c r="B11860" s="58" t="s">
        <v>3102</v>
      </c>
    </row>
    <row r="11861" spans="1:2" x14ac:dyDescent="0.25">
      <c r="A11861" s="57">
        <v>49161525</v>
      </c>
      <c r="B11861" s="58" t="s">
        <v>7627</v>
      </c>
    </row>
    <row r="11862" spans="1:2" x14ac:dyDescent="0.25">
      <c r="A11862" s="57">
        <v>49161526</v>
      </c>
      <c r="B11862" s="58" t="s">
        <v>15754</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5673</v>
      </c>
    </row>
    <row r="11866" spans="1:2" x14ac:dyDescent="0.25">
      <c r="A11866" s="57">
        <v>49161604</v>
      </c>
      <c r="B11866" s="58" t="s">
        <v>16986</v>
      </c>
    </row>
    <row r="11867" spans="1:2" x14ac:dyDescent="0.25">
      <c r="A11867" s="57">
        <v>49161605</v>
      </c>
      <c r="B11867" s="58" t="s">
        <v>7552</v>
      </c>
    </row>
    <row r="11868" spans="1:2" x14ac:dyDescent="0.25">
      <c r="A11868" s="57">
        <v>49161606</v>
      </c>
      <c r="B11868" s="58" t="s">
        <v>17526</v>
      </c>
    </row>
    <row r="11869" spans="1:2" x14ac:dyDescent="0.25">
      <c r="A11869" s="57">
        <v>49161607</v>
      </c>
      <c r="B11869" s="58" t="s">
        <v>13314</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12689</v>
      </c>
    </row>
    <row r="11873" spans="1:2" x14ac:dyDescent="0.25">
      <c r="A11873" s="57">
        <v>49161611</v>
      </c>
      <c r="B11873" s="58" t="s">
        <v>9439</v>
      </c>
    </row>
    <row r="11874" spans="1:2" x14ac:dyDescent="0.25">
      <c r="A11874" s="57">
        <v>49161612</v>
      </c>
      <c r="B11874" s="58" t="s">
        <v>10300</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10501</v>
      </c>
    </row>
    <row r="11878" spans="1:2" x14ac:dyDescent="0.25">
      <c r="A11878" s="57">
        <v>49161616</v>
      </c>
      <c r="B11878" s="58" t="s">
        <v>8962</v>
      </c>
    </row>
    <row r="11879" spans="1:2" x14ac:dyDescent="0.25">
      <c r="A11879" s="57">
        <v>49161617</v>
      </c>
      <c r="B11879" s="58" t="s">
        <v>16823</v>
      </c>
    </row>
    <row r="11880" spans="1:2" x14ac:dyDescent="0.25">
      <c r="A11880" s="57">
        <v>49161618</v>
      </c>
      <c r="B11880" s="58" t="s">
        <v>15183</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13550</v>
      </c>
    </row>
    <row r="11885" spans="1:2" x14ac:dyDescent="0.25">
      <c r="A11885" s="57">
        <v>49161703</v>
      </c>
      <c r="B11885" s="58" t="s">
        <v>10487</v>
      </c>
    </row>
    <row r="11886" spans="1:2" x14ac:dyDescent="0.25">
      <c r="A11886" s="57">
        <v>49161704</v>
      </c>
      <c r="B11886" s="58" t="s">
        <v>8934</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14309</v>
      </c>
    </row>
    <row r="11898" spans="1:2" x14ac:dyDescent="0.25">
      <c r="A11898" s="57">
        <v>49181501</v>
      </c>
      <c r="B11898" s="58" t="s">
        <v>10105</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18662</v>
      </c>
    </row>
    <row r="11902" spans="1:2" x14ac:dyDescent="0.25">
      <c r="A11902" s="57">
        <v>49181505</v>
      </c>
      <c r="B11902" s="58" t="s">
        <v>11519</v>
      </c>
    </row>
    <row r="11903" spans="1:2" x14ac:dyDescent="0.25">
      <c r="A11903" s="57">
        <v>49181506</v>
      </c>
      <c r="B11903" s="58" t="s">
        <v>17564</v>
      </c>
    </row>
    <row r="11904" spans="1:2" x14ac:dyDescent="0.25">
      <c r="A11904" s="57">
        <v>49181507</v>
      </c>
      <c r="B11904" s="58" t="s">
        <v>14688</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14025</v>
      </c>
    </row>
    <row r="11911" spans="1:2" x14ac:dyDescent="0.25">
      <c r="A11911" s="57">
        <v>49181514</v>
      </c>
      <c r="B11911" s="58" t="s">
        <v>12154</v>
      </c>
    </row>
    <row r="11912" spans="1:2" x14ac:dyDescent="0.25">
      <c r="A11912" s="57">
        <v>49181515</v>
      </c>
      <c r="B11912" s="58" t="s">
        <v>14067</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14474</v>
      </c>
    </row>
    <row r="11922" spans="1:2" x14ac:dyDescent="0.25">
      <c r="A11922" s="57">
        <v>49181610</v>
      </c>
      <c r="B11922" s="58" t="s">
        <v>6239</v>
      </c>
    </row>
    <row r="11923" spans="1:2" x14ac:dyDescent="0.25">
      <c r="A11923" s="57">
        <v>49181611</v>
      </c>
      <c r="B11923" s="58" t="s">
        <v>13257</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15105</v>
      </c>
    </row>
    <row r="11927" spans="1:2" x14ac:dyDescent="0.25">
      <c r="A11927" s="57">
        <v>49201503</v>
      </c>
      <c r="B11927" s="58" t="s">
        <v>4311</v>
      </c>
    </row>
    <row r="11928" spans="1:2" x14ac:dyDescent="0.25">
      <c r="A11928" s="57">
        <v>49201504</v>
      </c>
      <c r="B11928" s="58" t="s">
        <v>15795</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10609</v>
      </c>
    </row>
    <row r="11933" spans="1:2" x14ac:dyDescent="0.25">
      <c r="A11933" s="57">
        <v>49201516</v>
      </c>
      <c r="B11933" s="58" t="s">
        <v>10212</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7266</v>
      </c>
    </row>
    <row r="11939" spans="1:2" x14ac:dyDescent="0.25">
      <c r="A11939" s="57">
        <v>49201606</v>
      </c>
      <c r="B11939" s="58" t="s">
        <v>14398</v>
      </c>
    </row>
    <row r="11940" spans="1:2" x14ac:dyDescent="0.25">
      <c r="A11940" s="57">
        <v>49201607</v>
      </c>
      <c r="B11940" s="58" t="s">
        <v>5695</v>
      </c>
    </row>
    <row r="11941" spans="1:2" x14ac:dyDescent="0.25">
      <c r="A11941" s="57">
        <v>49201608</v>
      </c>
      <c r="B11941" s="58" t="s">
        <v>1448</v>
      </c>
    </row>
    <row r="11942" spans="1:2" x14ac:dyDescent="0.25">
      <c r="A11942" s="57">
        <v>49201609</v>
      </c>
      <c r="B11942" s="58" t="s">
        <v>15294</v>
      </c>
    </row>
    <row r="11943" spans="1:2" x14ac:dyDescent="0.25">
      <c r="A11943" s="57">
        <v>49201610</v>
      </c>
      <c r="B11943" s="58" t="s">
        <v>18745</v>
      </c>
    </row>
    <row r="11944" spans="1:2" x14ac:dyDescent="0.25">
      <c r="A11944" s="57">
        <v>49201611</v>
      </c>
      <c r="B11944" s="58" t="s">
        <v>15722</v>
      </c>
    </row>
    <row r="11945" spans="1:2" x14ac:dyDescent="0.25">
      <c r="A11945" s="57">
        <v>49211601</v>
      </c>
      <c r="B11945" s="58" t="s">
        <v>1806</v>
      </c>
    </row>
    <row r="11946" spans="1:2" x14ac:dyDescent="0.25">
      <c r="A11946" s="57">
        <v>49211602</v>
      </c>
      <c r="B11946" s="58" t="s">
        <v>13654</v>
      </c>
    </row>
    <row r="11947" spans="1:2" x14ac:dyDescent="0.25">
      <c r="A11947" s="57">
        <v>49211603</v>
      </c>
      <c r="B11947" s="58" t="s">
        <v>8109</v>
      </c>
    </row>
    <row r="11948" spans="1:2" x14ac:dyDescent="0.25">
      <c r="A11948" s="57">
        <v>49211604</v>
      </c>
      <c r="B11948" s="58" t="s">
        <v>13410</v>
      </c>
    </row>
    <row r="11949" spans="1:2" x14ac:dyDescent="0.25">
      <c r="A11949" s="57">
        <v>49211605</v>
      </c>
      <c r="B11949" s="58" t="s">
        <v>4494</v>
      </c>
    </row>
    <row r="11950" spans="1:2" x14ac:dyDescent="0.25">
      <c r="A11950" s="57">
        <v>49211606</v>
      </c>
      <c r="B11950" s="58" t="s">
        <v>11366</v>
      </c>
    </row>
    <row r="11951" spans="1:2" x14ac:dyDescent="0.25">
      <c r="A11951" s="57">
        <v>49211607</v>
      </c>
      <c r="B11951" s="58" t="s">
        <v>86</v>
      </c>
    </row>
    <row r="11952" spans="1:2" x14ac:dyDescent="0.25">
      <c r="A11952" s="57">
        <v>49211608</v>
      </c>
      <c r="B11952" s="58" t="s">
        <v>5556</v>
      </c>
    </row>
    <row r="11953" spans="1:2" x14ac:dyDescent="0.25">
      <c r="A11953" s="57">
        <v>49211609</v>
      </c>
      <c r="B11953" s="58" t="s">
        <v>6132</v>
      </c>
    </row>
    <row r="11954" spans="1:2" x14ac:dyDescent="0.25">
      <c r="A11954" s="57">
        <v>49211701</v>
      </c>
      <c r="B11954" s="58" t="s">
        <v>10464</v>
      </c>
    </row>
    <row r="11955" spans="1:2" x14ac:dyDescent="0.25">
      <c r="A11955" s="57">
        <v>49211702</v>
      </c>
      <c r="B11955" s="58" t="s">
        <v>2982</v>
      </c>
    </row>
    <row r="11956" spans="1:2" x14ac:dyDescent="0.25">
      <c r="A11956" s="57">
        <v>49211703</v>
      </c>
      <c r="B11956" s="58" t="s">
        <v>11995</v>
      </c>
    </row>
    <row r="11957" spans="1:2" x14ac:dyDescent="0.25">
      <c r="A11957" s="57">
        <v>49211801</v>
      </c>
      <c r="B11957" s="58" t="s">
        <v>11391</v>
      </c>
    </row>
    <row r="11958" spans="1:2" x14ac:dyDescent="0.25">
      <c r="A11958" s="57">
        <v>49211802</v>
      </c>
      <c r="B11958" s="58" t="s">
        <v>4633</v>
      </c>
    </row>
    <row r="11959" spans="1:2" x14ac:dyDescent="0.25">
      <c r="A11959" s="57">
        <v>49211803</v>
      </c>
      <c r="B11959" s="58" t="s">
        <v>13270</v>
      </c>
    </row>
    <row r="11960" spans="1:2" x14ac:dyDescent="0.25">
      <c r="A11960" s="57">
        <v>49211804</v>
      </c>
      <c r="B11960" s="58" t="s">
        <v>13407</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10326</v>
      </c>
    </row>
    <row r="11964" spans="1:2" x14ac:dyDescent="0.25">
      <c r="A11964" s="57">
        <v>49221501</v>
      </c>
      <c r="B11964" s="58" t="s">
        <v>9359</v>
      </c>
    </row>
    <row r="11965" spans="1:2" x14ac:dyDescent="0.25">
      <c r="A11965" s="57">
        <v>49221502</v>
      </c>
      <c r="B11965" s="58" t="s">
        <v>14195</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2879</v>
      </c>
    </row>
    <row r="11969" spans="1:2" x14ac:dyDescent="0.25">
      <c r="A11969" s="57">
        <v>49221506</v>
      </c>
      <c r="B11969" s="58" t="s">
        <v>16887</v>
      </c>
    </row>
    <row r="11970" spans="1:2" x14ac:dyDescent="0.25">
      <c r="A11970" s="57">
        <v>49221507</v>
      </c>
      <c r="B11970" s="58" t="s">
        <v>4920</v>
      </c>
    </row>
    <row r="11971" spans="1:2" x14ac:dyDescent="0.25">
      <c r="A11971" s="57">
        <v>49221508</v>
      </c>
      <c r="B11971" s="58" t="s">
        <v>10846</v>
      </c>
    </row>
    <row r="11972" spans="1:2" x14ac:dyDescent="0.25">
      <c r="A11972" s="57">
        <v>49221509</v>
      </c>
      <c r="B11972" s="58" t="s">
        <v>3554</v>
      </c>
    </row>
    <row r="11973" spans="1:2" x14ac:dyDescent="0.25">
      <c r="A11973" s="57">
        <v>49221510</v>
      </c>
      <c r="B11973" s="58" t="s">
        <v>14668</v>
      </c>
    </row>
    <row r="11974" spans="1:2" x14ac:dyDescent="0.25">
      <c r="A11974" s="57">
        <v>49221511</v>
      </c>
      <c r="B11974" s="58" t="s">
        <v>14390</v>
      </c>
    </row>
    <row r="11975" spans="1:2" x14ac:dyDescent="0.25">
      <c r="A11975" s="57">
        <v>49241501</v>
      </c>
      <c r="B11975" s="58" t="s">
        <v>16414</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14118</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12621</v>
      </c>
    </row>
    <row r="11984" spans="1:2" x14ac:dyDescent="0.25">
      <c r="A11984" s="57">
        <v>49241510</v>
      </c>
      <c r="B11984" s="58" t="s">
        <v>9703</v>
      </c>
    </row>
    <row r="11985" spans="1:2" x14ac:dyDescent="0.25">
      <c r="A11985" s="57">
        <v>49241601</v>
      </c>
      <c r="B11985" s="58" t="s">
        <v>4248</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14490</v>
      </c>
    </row>
    <row r="11991" spans="1:2" x14ac:dyDescent="0.25">
      <c r="A11991" s="57">
        <v>49241703</v>
      </c>
      <c r="B11991" s="58" t="s">
        <v>17346</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10399</v>
      </c>
    </row>
    <row r="11995" spans="1:2" x14ac:dyDescent="0.25">
      <c r="A11995" s="57">
        <v>49241707</v>
      </c>
      <c r="B11995" s="58" t="s">
        <v>17206</v>
      </c>
    </row>
    <row r="11996" spans="1:2" x14ac:dyDescent="0.25">
      <c r="A11996" s="57">
        <v>49241708</v>
      </c>
      <c r="B11996" s="58" t="s">
        <v>13441</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10347</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10670</v>
      </c>
    </row>
    <row r="12005" spans="1:2" x14ac:dyDescent="0.25">
      <c r="A12005" s="57">
        <v>50101545</v>
      </c>
      <c r="B12005" s="58" t="s">
        <v>16668</v>
      </c>
    </row>
    <row r="12006" spans="1:2" x14ac:dyDescent="0.25">
      <c r="A12006" s="57">
        <v>50101634</v>
      </c>
      <c r="B12006" s="58" t="s">
        <v>5351</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17446</v>
      </c>
    </row>
    <row r="12011" spans="1:2" x14ac:dyDescent="0.25">
      <c r="A12011" s="57">
        <v>50111510</v>
      </c>
      <c r="B12011" s="58" t="s">
        <v>11390</v>
      </c>
    </row>
    <row r="12012" spans="1:2" x14ac:dyDescent="0.25">
      <c r="A12012" s="57">
        <v>50111511</v>
      </c>
      <c r="B12012" s="58" t="s">
        <v>4946</v>
      </c>
    </row>
    <row r="12013" spans="1:2" x14ac:dyDescent="0.25">
      <c r="A12013" s="57">
        <v>50111512</v>
      </c>
      <c r="B12013" s="58" t="s">
        <v>17662</v>
      </c>
    </row>
    <row r="12014" spans="1:2" x14ac:dyDescent="0.25">
      <c r="A12014" s="57">
        <v>50112001</v>
      </c>
      <c r="B12014" s="58" t="s">
        <v>14323</v>
      </c>
    </row>
    <row r="12015" spans="1:2" x14ac:dyDescent="0.25">
      <c r="A12015" s="57">
        <v>50112002</v>
      </c>
      <c r="B12015" s="58" t="s">
        <v>6990</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14831</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9762</v>
      </c>
    </row>
    <row r="12023" spans="1:2" x14ac:dyDescent="0.25">
      <c r="A12023" s="57">
        <v>50121705</v>
      </c>
      <c r="B12023" s="58" t="s">
        <v>7112</v>
      </c>
    </row>
    <row r="12024" spans="1:2" x14ac:dyDescent="0.25">
      <c r="A12024" s="57">
        <v>50121706</v>
      </c>
      <c r="B12024" s="58" t="s">
        <v>10748</v>
      </c>
    </row>
    <row r="12025" spans="1:2" x14ac:dyDescent="0.25">
      <c r="A12025" s="57">
        <v>50121707</v>
      </c>
      <c r="B12025" s="58" t="s">
        <v>4468</v>
      </c>
    </row>
    <row r="12026" spans="1:2" x14ac:dyDescent="0.25">
      <c r="A12026" s="57">
        <v>50121802</v>
      </c>
      <c r="B12026" s="58" t="s">
        <v>6909</v>
      </c>
    </row>
    <row r="12027" spans="1:2" x14ac:dyDescent="0.25">
      <c r="A12027" s="57">
        <v>50121803</v>
      </c>
      <c r="B12027" s="58" t="s">
        <v>9873</v>
      </c>
    </row>
    <row r="12028" spans="1:2" x14ac:dyDescent="0.25">
      <c r="A12028" s="57">
        <v>50121804</v>
      </c>
      <c r="B12028" s="58" t="s">
        <v>11178</v>
      </c>
    </row>
    <row r="12029" spans="1:2" x14ac:dyDescent="0.25">
      <c r="A12029" s="57">
        <v>50131606</v>
      </c>
      <c r="B12029" s="58" t="s">
        <v>11436</v>
      </c>
    </row>
    <row r="12030" spans="1:2" x14ac:dyDescent="0.25">
      <c r="A12030" s="57">
        <v>50131607</v>
      </c>
      <c r="B12030" s="58" t="s">
        <v>14115</v>
      </c>
    </row>
    <row r="12031" spans="1:2" x14ac:dyDescent="0.25">
      <c r="A12031" s="57">
        <v>50131608</v>
      </c>
      <c r="B12031" s="58" t="s">
        <v>14960</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16633</v>
      </c>
    </row>
    <row r="12035" spans="1:2" x14ac:dyDescent="0.25">
      <c r="A12035" s="57">
        <v>50131701</v>
      </c>
      <c r="B12035" s="58" t="s">
        <v>233</v>
      </c>
    </row>
    <row r="12036" spans="1:2" x14ac:dyDescent="0.25">
      <c r="A12036" s="57">
        <v>50131702</v>
      </c>
      <c r="B12036" s="58" t="s">
        <v>9863</v>
      </c>
    </row>
    <row r="12037" spans="1:2" x14ac:dyDescent="0.25">
      <c r="A12037" s="57">
        <v>50131703</v>
      </c>
      <c r="B12037" s="58" t="s">
        <v>12668</v>
      </c>
    </row>
    <row r="12038" spans="1:2" x14ac:dyDescent="0.25">
      <c r="A12038" s="57">
        <v>50131801</v>
      </c>
      <c r="B12038" s="58" t="s">
        <v>18401</v>
      </c>
    </row>
    <row r="12039" spans="1:2" x14ac:dyDescent="0.25">
      <c r="A12039" s="57">
        <v>50131802</v>
      </c>
      <c r="B12039" s="58" t="s">
        <v>15470</v>
      </c>
    </row>
    <row r="12040" spans="1:2" x14ac:dyDescent="0.25">
      <c r="A12040" s="57">
        <v>50131803</v>
      </c>
      <c r="B12040" s="58" t="s">
        <v>8321</v>
      </c>
    </row>
    <row r="12041" spans="1:2" x14ac:dyDescent="0.25">
      <c r="A12041" s="57">
        <v>50151513</v>
      </c>
      <c r="B12041" s="58" t="s">
        <v>17866</v>
      </c>
    </row>
    <row r="12042" spans="1:2" x14ac:dyDescent="0.25">
      <c r="A12042" s="57">
        <v>50151514</v>
      </c>
      <c r="B12042" s="58" t="s">
        <v>11370</v>
      </c>
    </row>
    <row r="12043" spans="1:2" x14ac:dyDescent="0.25">
      <c r="A12043" s="57">
        <v>50151604</v>
      </c>
      <c r="B12043" s="58" t="s">
        <v>3235</v>
      </c>
    </row>
    <row r="12044" spans="1:2" x14ac:dyDescent="0.25">
      <c r="A12044" s="57">
        <v>50151605</v>
      </c>
      <c r="B12044" s="58" t="s">
        <v>13364</v>
      </c>
    </row>
    <row r="12045" spans="1:2" x14ac:dyDescent="0.25">
      <c r="A12045" s="57">
        <v>50161509</v>
      </c>
      <c r="B12045" s="58" t="s">
        <v>13767</v>
      </c>
    </row>
    <row r="12046" spans="1:2" x14ac:dyDescent="0.25">
      <c r="A12046" s="57">
        <v>50161510</v>
      </c>
      <c r="B12046" s="58" t="s">
        <v>12400</v>
      </c>
    </row>
    <row r="12047" spans="1:2" x14ac:dyDescent="0.25">
      <c r="A12047" s="57">
        <v>50161511</v>
      </c>
      <c r="B12047" s="58" t="s">
        <v>11554</v>
      </c>
    </row>
    <row r="12048" spans="1:2" x14ac:dyDescent="0.25">
      <c r="A12048" s="57">
        <v>50161512</v>
      </c>
      <c r="B12048" s="58" t="s">
        <v>8433</v>
      </c>
    </row>
    <row r="12049" spans="1:2" x14ac:dyDescent="0.25">
      <c r="A12049" s="57">
        <v>50161813</v>
      </c>
      <c r="B12049" s="58" t="s">
        <v>15791</v>
      </c>
    </row>
    <row r="12050" spans="1:2" x14ac:dyDescent="0.25">
      <c r="A12050" s="57">
        <v>50161814</v>
      </c>
      <c r="B12050" s="58" t="s">
        <v>16871</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10701</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15323</v>
      </c>
    </row>
    <row r="12057" spans="1:2" x14ac:dyDescent="0.25">
      <c r="A12057" s="57">
        <v>50171707</v>
      </c>
      <c r="B12057" s="58" t="s">
        <v>16300</v>
      </c>
    </row>
    <row r="12058" spans="1:2" x14ac:dyDescent="0.25">
      <c r="A12058" s="57">
        <v>50171708</v>
      </c>
      <c r="B12058" s="58" t="s">
        <v>4418</v>
      </c>
    </row>
    <row r="12059" spans="1:2" x14ac:dyDescent="0.25">
      <c r="A12059" s="57">
        <v>50171830</v>
      </c>
      <c r="B12059" s="58" t="s">
        <v>4947</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15771</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14087</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11698</v>
      </c>
    </row>
    <row r="12070" spans="1:2" x14ac:dyDescent="0.25">
      <c r="A12070" s="57">
        <v>50181902</v>
      </c>
      <c r="B12070" s="58" t="s">
        <v>11543</v>
      </c>
    </row>
    <row r="12071" spans="1:2" x14ac:dyDescent="0.25">
      <c r="A12071" s="57">
        <v>50181903</v>
      </c>
      <c r="B12071" s="58" t="s">
        <v>796</v>
      </c>
    </row>
    <row r="12072" spans="1:2" x14ac:dyDescent="0.25">
      <c r="A12072" s="57">
        <v>50181904</v>
      </c>
      <c r="B12072" s="58" t="s">
        <v>15930</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5448</v>
      </c>
    </row>
    <row r="12078" spans="1:2" x14ac:dyDescent="0.25">
      <c r="A12078" s="57">
        <v>50182001</v>
      </c>
      <c r="B12078" s="58" t="s">
        <v>10620</v>
      </c>
    </row>
    <row r="12079" spans="1:2" x14ac:dyDescent="0.25">
      <c r="A12079" s="57">
        <v>50182002</v>
      </c>
      <c r="B12079" s="58" t="s">
        <v>7369</v>
      </c>
    </row>
    <row r="12080" spans="1:2" x14ac:dyDescent="0.25">
      <c r="A12080" s="57">
        <v>50182003</v>
      </c>
      <c r="B12080" s="58" t="s">
        <v>9804</v>
      </c>
    </row>
    <row r="12081" spans="1:2" x14ac:dyDescent="0.25">
      <c r="A12081" s="57">
        <v>50182004</v>
      </c>
      <c r="B12081" s="58" t="s">
        <v>17580</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16776</v>
      </c>
    </row>
    <row r="12088" spans="1:2" x14ac:dyDescent="0.25">
      <c r="A12088" s="57">
        <v>50192112</v>
      </c>
      <c r="B12088" s="58" t="s">
        <v>3425</v>
      </c>
    </row>
    <row r="12089" spans="1:2" x14ac:dyDescent="0.25">
      <c r="A12089" s="57">
        <v>50192301</v>
      </c>
      <c r="B12089" s="58" t="s">
        <v>18769</v>
      </c>
    </row>
    <row r="12090" spans="1:2" x14ac:dyDescent="0.25">
      <c r="A12090" s="57">
        <v>50192302</v>
      </c>
      <c r="B12090" s="58" t="s">
        <v>14917</v>
      </c>
    </row>
    <row r="12091" spans="1:2" x14ac:dyDescent="0.25">
      <c r="A12091" s="57">
        <v>50192303</v>
      </c>
      <c r="B12091" s="58" t="s">
        <v>17335</v>
      </c>
    </row>
    <row r="12092" spans="1:2" x14ac:dyDescent="0.25">
      <c r="A12092" s="57">
        <v>50192304</v>
      </c>
      <c r="B12092" s="58" t="s">
        <v>13629</v>
      </c>
    </row>
    <row r="12093" spans="1:2" x14ac:dyDescent="0.25">
      <c r="A12093" s="57">
        <v>50192401</v>
      </c>
      <c r="B12093" s="58" t="s">
        <v>10173</v>
      </c>
    </row>
    <row r="12094" spans="1:2" x14ac:dyDescent="0.25">
      <c r="A12094" s="57">
        <v>50192402</v>
      </c>
      <c r="B12094" s="58" t="s">
        <v>13786</v>
      </c>
    </row>
    <row r="12095" spans="1:2" x14ac:dyDescent="0.25">
      <c r="A12095" s="57">
        <v>50192403</v>
      </c>
      <c r="B12095" s="58" t="s">
        <v>2376</v>
      </c>
    </row>
    <row r="12096" spans="1:2" x14ac:dyDescent="0.25">
      <c r="A12096" s="57">
        <v>50192404</v>
      </c>
      <c r="B12096" s="58" t="s">
        <v>9723</v>
      </c>
    </row>
    <row r="12097" spans="1:2" x14ac:dyDescent="0.25">
      <c r="A12097" s="57">
        <v>50192501</v>
      </c>
      <c r="B12097" s="58" t="s">
        <v>11061</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13025</v>
      </c>
    </row>
    <row r="12101" spans="1:2" x14ac:dyDescent="0.25">
      <c r="A12101" s="57">
        <v>50192601</v>
      </c>
      <c r="B12101" s="58" t="s">
        <v>17331</v>
      </c>
    </row>
    <row r="12102" spans="1:2" x14ac:dyDescent="0.25">
      <c r="A12102" s="57">
        <v>50192602</v>
      </c>
      <c r="B12102" s="58" t="s">
        <v>10867</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14456</v>
      </c>
    </row>
    <row r="12106" spans="1:2" x14ac:dyDescent="0.25">
      <c r="A12106" s="57">
        <v>50192703</v>
      </c>
      <c r="B12106" s="58" t="s">
        <v>10420</v>
      </c>
    </row>
    <row r="12107" spans="1:2" x14ac:dyDescent="0.25">
      <c r="A12107" s="57">
        <v>50192801</v>
      </c>
      <c r="B12107" s="58" t="s">
        <v>13947</v>
      </c>
    </row>
    <row r="12108" spans="1:2" x14ac:dyDescent="0.25">
      <c r="A12108" s="57">
        <v>50192802</v>
      </c>
      <c r="B12108" s="58" t="s">
        <v>14365</v>
      </c>
    </row>
    <row r="12109" spans="1:2" x14ac:dyDescent="0.25">
      <c r="A12109" s="57">
        <v>50192803</v>
      </c>
      <c r="B12109" s="58" t="s">
        <v>18643</v>
      </c>
    </row>
    <row r="12110" spans="1:2" x14ac:dyDescent="0.25">
      <c r="A12110" s="57">
        <v>50192901</v>
      </c>
      <c r="B12110" s="58" t="s">
        <v>10467</v>
      </c>
    </row>
    <row r="12111" spans="1:2" x14ac:dyDescent="0.25">
      <c r="A12111" s="57">
        <v>50192902</v>
      </c>
      <c r="B12111" s="58" t="s">
        <v>8412</v>
      </c>
    </row>
    <row r="12112" spans="1:2" x14ac:dyDescent="0.25">
      <c r="A12112" s="57">
        <v>50193001</v>
      </c>
      <c r="B12112" s="58" t="s">
        <v>4498</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15330</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11293</v>
      </c>
    </row>
    <row r="12119" spans="1:2" x14ac:dyDescent="0.25">
      <c r="A12119" s="57">
        <v>50193201</v>
      </c>
      <c r="B12119" s="58" t="s">
        <v>4044</v>
      </c>
    </row>
    <row r="12120" spans="1:2" x14ac:dyDescent="0.25">
      <c r="A12120" s="57">
        <v>50193202</v>
      </c>
      <c r="B12120" s="58" t="s">
        <v>15623</v>
      </c>
    </row>
    <row r="12121" spans="1:2" x14ac:dyDescent="0.25">
      <c r="A12121" s="57">
        <v>50193203</v>
      </c>
      <c r="B12121" s="58" t="s">
        <v>10436</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10393</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5724</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11533</v>
      </c>
    </row>
    <row r="12136" spans="1:2" x14ac:dyDescent="0.25">
      <c r="A12136" s="57">
        <v>50202206</v>
      </c>
      <c r="B12136" s="58" t="s">
        <v>3274</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14479</v>
      </c>
    </row>
    <row r="12140" spans="1:2" x14ac:dyDescent="0.25">
      <c r="A12140" s="57">
        <v>50202303</v>
      </c>
      <c r="B12140" s="58" t="s">
        <v>1769</v>
      </c>
    </row>
    <row r="12141" spans="1:2" x14ac:dyDescent="0.25">
      <c r="A12141" s="57">
        <v>50202304</v>
      </c>
      <c r="B12141" s="58" t="s">
        <v>14411</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11834</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14535</v>
      </c>
    </row>
    <row r="12150" spans="1:2" x14ac:dyDescent="0.25">
      <c r="A12150" s="57">
        <v>50211503</v>
      </c>
      <c r="B12150" s="58" t="s">
        <v>16121</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16382</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13382</v>
      </c>
    </row>
    <row r="12159" spans="1:2" x14ac:dyDescent="0.25">
      <c r="A12159" s="57">
        <v>50211612</v>
      </c>
      <c r="B12159" s="58" t="s">
        <v>6588</v>
      </c>
    </row>
    <row r="12160" spans="1:2" x14ac:dyDescent="0.25">
      <c r="A12160" s="57">
        <v>50221001</v>
      </c>
      <c r="B12160" s="58" t="s">
        <v>4407</v>
      </c>
    </row>
    <row r="12161" spans="1:2" x14ac:dyDescent="0.25">
      <c r="A12161" s="57">
        <v>50221002</v>
      </c>
      <c r="B12161" s="58" t="s">
        <v>13420</v>
      </c>
    </row>
    <row r="12162" spans="1:2" x14ac:dyDescent="0.25">
      <c r="A12162" s="57">
        <v>50221101</v>
      </c>
      <c r="B12162" s="58" t="s">
        <v>6765</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15775</v>
      </c>
    </row>
    <row r="12168" spans="1:2" x14ac:dyDescent="0.25">
      <c r="A12168" s="57">
        <v>51101507</v>
      </c>
      <c r="B12168" s="58" t="s">
        <v>553</v>
      </c>
    </row>
    <row r="12169" spans="1:2" x14ac:dyDescent="0.25">
      <c r="A12169" s="57">
        <v>51101508</v>
      </c>
      <c r="B12169" s="58" t="s">
        <v>10080</v>
      </c>
    </row>
    <row r="12170" spans="1:2" x14ac:dyDescent="0.25">
      <c r="A12170" s="57">
        <v>51101509</v>
      </c>
      <c r="B12170" s="58" t="s">
        <v>9769</v>
      </c>
    </row>
    <row r="12171" spans="1:2" x14ac:dyDescent="0.25">
      <c r="A12171" s="57">
        <v>51101510</v>
      </c>
      <c r="B12171" s="58" t="s">
        <v>2907</v>
      </c>
    </row>
    <row r="12172" spans="1:2" x14ac:dyDescent="0.25">
      <c r="A12172" s="57">
        <v>51101511</v>
      </c>
      <c r="B12172" s="58" t="s">
        <v>14519</v>
      </c>
    </row>
    <row r="12173" spans="1:2" x14ac:dyDescent="0.25">
      <c r="A12173" s="57">
        <v>51101512</v>
      </c>
      <c r="B12173" s="58" t="s">
        <v>6542</v>
      </c>
    </row>
    <row r="12174" spans="1:2" x14ac:dyDescent="0.25">
      <c r="A12174" s="57">
        <v>51101513</v>
      </c>
      <c r="B12174" s="58" t="s">
        <v>15390</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12603</v>
      </c>
    </row>
    <row r="12178" spans="1:2" x14ac:dyDescent="0.25">
      <c r="A12178" s="57">
        <v>51101518</v>
      </c>
      <c r="B12178" s="58" t="s">
        <v>7888</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6735</v>
      </c>
    </row>
    <row r="12182" spans="1:2" x14ac:dyDescent="0.25">
      <c r="A12182" s="57">
        <v>51101523</v>
      </c>
      <c r="B12182" s="58" t="s">
        <v>3566</v>
      </c>
    </row>
    <row r="12183" spans="1:2" x14ac:dyDescent="0.25">
      <c r="A12183" s="57">
        <v>51101524</v>
      </c>
      <c r="B12183" s="58" t="s">
        <v>10314</v>
      </c>
    </row>
    <row r="12184" spans="1:2" x14ac:dyDescent="0.25">
      <c r="A12184" s="57">
        <v>51101525</v>
      </c>
      <c r="B12184" s="58" t="s">
        <v>12409</v>
      </c>
    </row>
    <row r="12185" spans="1:2" x14ac:dyDescent="0.25">
      <c r="A12185" s="57">
        <v>51101526</v>
      </c>
      <c r="B12185" s="58" t="s">
        <v>14696</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12528</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12387</v>
      </c>
    </row>
    <row r="12192" spans="1:2" x14ac:dyDescent="0.25">
      <c r="A12192" s="57">
        <v>51101534</v>
      </c>
      <c r="B12192" s="58" t="s">
        <v>17301</v>
      </c>
    </row>
    <row r="12193" spans="1:2" x14ac:dyDescent="0.25">
      <c r="A12193" s="57">
        <v>51101535</v>
      </c>
      <c r="B12193" s="58" t="s">
        <v>6966</v>
      </c>
    </row>
    <row r="12194" spans="1:2" x14ac:dyDescent="0.25">
      <c r="A12194" s="57">
        <v>51101536</v>
      </c>
      <c r="B12194" s="58" t="s">
        <v>17146</v>
      </c>
    </row>
    <row r="12195" spans="1:2" x14ac:dyDescent="0.25">
      <c r="A12195" s="57">
        <v>51101537</v>
      </c>
      <c r="B12195" s="58" t="s">
        <v>8503</v>
      </c>
    </row>
    <row r="12196" spans="1:2" x14ac:dyDescent="0.25">
      <c r="A12196" s="57">
        <v>51101538</v>
      </c>
      <c r="B12196" s="58" t="s">
        <v>10296</v>
      </c>
    </row>
    <row r="12197" spans="1:2" x14ac:dyDescent="0.25">
      <c r="A12197" s="57">
        <v>51101539</v>
      </c>
      <c r="B12197" s="58" t="s">
        <v>17816</v>
      </c>
    </row>
    <row r="12198" spans="1:2" x14ac:dyDescent="0.25">
      <c r="A12198" s="57">
        <v>51101540</v>
      </c>
      <c r="B12198" s="58" t="s">
        <v>9834</v>
      </c>
    </row>
    <row r="12199" spans="1:2" x14ac:dyDescent="0.25">
      <c r="A12199" s="57">
        <v>51101541</v>
      </c>
      <c r="B12199" s="58" t="s">
        <v>8703</v>
      </c>
    </row>
    <row r="12200" spans="1:2" x14ac:dyDescent="0.25">
      <c r="A12200" s="57">
        <v>51101542</v>
      </c>
      <c r="B12200" s="58" t="s">
        <v>4112</v>
      </c>
    </row>
    <row r="12201" spans="1:2" x14ac:dyDescent="0.25">
      <c r="A12201" s="57">
        <v>51101543</v>
      </c>
      <c r="B12201" s="58" t="s">
        <v>15988</v>
      </c>
    </row>
    <row r="12202" spans="1:2" x14ac:dyDescent="0.25">
      <c r="A12202" s="57">
        <v>51101544</v>
      </c>
      <c r="B12202" s="58" t="s">
        <v>13312</v>
      </c>
    </row>
    <row r="12203" spans="1:2" x14ac:dyDescent="0.25">
      <c r="A12203" s="57">
        <v>51101545</v>
      </c>
      <c r="B12203" s="58" t="s">
        <v>10116</v>
      </c>
    </row>
    <row r="12204" spans="1:2" x14ac:dyDescent="0.25">
      <c r="A12204" s="57">
        <v>51101546</v>
      </c>
      <c r="B12204" s="58" t="s">
        <v>2167</v>
      </c>
    </row>
    <row r="12205" spans="1:2" x14ac:dyDescent="0.25">
      <c r="A12205" s="57">
        <v>51101547</v>
      </c>
      <c r="B12205" s="58" t="s">
        <v>9643</v>
      </c>
    </row>
    <row r="12206" spans="1:2" x14ac:dyDescent="0.25">
      <c r="A12206" s="57">
        <v>51101548</v>
      </c>
      <c r="B12206" s="58" t="s">
        <v>12214</v>
      </c>
    </row>
    <row r="12207" spans="1:2" x14ac:dyDescent="0.25">
      <c r="A12207" s="57">
        <v>51101549</v>
      </c>
      <c r="B12207" s="58" t="s">
        <v>10288</v>
      </c>
    </row>
    <row r="12208" spans="1:2" x14ac:dyDescent="0.25">
      <c r="A12208" s="57">
        <v>51101550</v>
      </c>
      <c r="B12208" s="58" t="s">
        <v>8489</v>
      </c>
    </row>
    <row r="12209" spans="1:2" x14ac:dyDescent="0.25">
      <c r="A12209" s="57">
        <v>51101551</v>
      </c>
      <c r="B12209" s="58" t="s">
        <v>11421</v>
      </c>
    </row>
    <row r="12210" spans="1:2" x14ac:dyDescent="0.25">
      <c r="A12210" s="57">
        <v>51101552</v>
      </c>
      <c r="B12210" s="58" t="s">
        <v>326</v>
      </c>
    </row>
    <row r="12211" spans="1:2" x14ac:dyDescent="0.25">
      <c r="A12211" s="57">
        <v>51101553</v>
      </c>
      <c r="B12211" s="58" t="s">
        <v>11067</v>
      </c>
    </row>
    <row r="12212" spans="1:2" x14ac:dyDescent="0.25">
      <c r="A12212" s="57">
        <v>51101554</v>
      </c>
      <c r="B12212" s="58" t="s">
        <v>11131</v>
      </c>
    </row>
    <row r="12213" spans="1:2" x14ac:dyDescent="0.25">
      <c r="A12213" s="57">
        <v>51101555</v>
      </c>
      <c r="B12213" s="58" t="s">
        <v>15663</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15561</v>
      </c>
    </row>
    <row r="12222" spans="1:2" x14ac:dyDescent="0.25">
      <c r="A12222" s="57">
        <v>51101564</v>
      </c>
      <c r="B12222" s="58" t="s">
        <v>14222</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11663</v>
      </c>
    </row>
    <row r="12228" spans="1:2" x14ac:dyDescent="0.25">
      <c r="A12228" s="57">
        <v>51101570</v>
      </c>
      <c r="B12228" s="58" t="s">
        <v>18568</v>
      </c>
    </row>
    <row r="12229" spans="1:2" x14ac:dyDescent="0.25">
      <c r="A12229" s="57">
        <v>51101571</v>
      </c>
      <c r="B12229" s="58" t="s">
        <v>11809</v>
      </c>
    </row>
    <row r="12230" spans="1:2" x14ac:dyDescent="0.25">
      <c r="A12230" s="57">
        <v>51101572</v>
      </c>
      <c r="B12230" s="58" t="s">
        <v>9607</v>
      </c>
    </row>
    <row r="12231" spans="1:2" x14ac:dyDescent="0.25">
      <c r="A12231" s="57">
        <v>51101573</v>
      </c>
      <c r="B12231" s="58" t="s">
        <v>13132</v>
      </c>
    </row>
    <row r="12232" spans="1:2" x14ac:dyDescent="0.25">
      <c r="A12232" s="57">
        <v>51101574</v>
      </c>
      <c r="B12232" s="58" t="s">
        <v>15358</v>
      </c>
    </row>
    <row r="12233" spans="1:2" x14ac:dyDescent="0.25">
      <c r="A12233" s="57">
        <v>51101575</v>
      </c>
      <c r="B12233" s="58" t="s">
        <v>10572</v>
      </c>
    </row>
    <row r="12234" spans="1:2" x14ac:dyDescent="0.25">
      <c r="A12234" s="57">
        <v>51101576</v>
      </c>
      <c r="B12234" s="58" t="s">
        <v>412</v>
      </c>
    </row>
    <row r="12235" spans="1:2" x14ac:dyDescent="0.25">
      <c r="A12235" s="57">
        <v>51101577</v>
      </c>
      <c r="B12235" s="58" t="s">
        <v>16152</v>
      </c>
    </row>
    <row r="12236" spans="1:2" x14ac:dyDescent="0.25">
      <c r="A12236" s="57">
        <v>51101578</v>
      </c>
      <c r="B12236" s="58" t="s">
        <v>13856</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16153</v>
      </c>
    </row>
    <row r="12242" spans="1:2" x14ac:dyDescent="0.25">
      <c r="A12242" s="57">
        <v>51101584</v>
      </c>
      <c r="B12242" s="58" t="s">
        <v>4966</v>
      </c>
    </row>
    <row r="12243" spans="1:2" x14ac:dyDescent="0.25">
      <c r="A12243" s="57">
        <v>51101585</v>
      </c>
      <c r="B12243" s="58" t="s">
        <v>4833</v>
      </c>
    </row>
    <row r="12244" spans="1:2" x14ac:dyDescent="0.25">
      <c r="A12244" s="57">
        <v>51101586</v>
      </c>
      <c r="B12244" s="58" t="s">
        <v>1</v>
      </c>
    </row>
    <row r="12245" spans="1:2" x14ac:dyDescent="0.25">
      <c r="A12245" s="57">
        <v>51101587</v>
      </c>
      <c r="B12245" s="58" t="s">
        <v>13510</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4224</v>
      </c>
    </row>
    <row r="12249" spans="1:2" x14ac:dyDescent="0.25">
      <c r="A12249" s="57">
        <v>51101591</v>
      </c>
      <c r="B12249" s="58" t="s">
        <v>13430</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13918</v>
      </c>
    </row>
    <row r="12254" spans="1:2" x14ac:dyDescent="0.25">
      <c r="A12254" s="57">
        <v>51101596</v>
      </c>
      <c r="B12254" s="58" t="s">
        <v>5289</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15465</v>
      </c>
    </row>
    <row r="12258" spans="1:2" x14ac:dyDescent="0.25">
      <c r="A12258" s="57">
        <v>51101601</v>
      </c>
      <c r="B12258" s="58" t="s">
        <v>12701</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9791</v>
      </c>
    </row>
    <row r="12262" spans="1:2" x14ac:dyDescent="0.25">
      <c r="A12262" s="57">
        <v>51101606</v>
      </c>
      <c r="B12262" s="58" t="s">
        <v>12977</v>
      </c>
    </row>
    <row r="12263" spans="1:2" x14ac:dyDescent="0.25">
      <c r="A12263" s="57">
        <v>51101607</v>
      </c>
      <c r="B12263" s="58" t="s">
        <v>16560</v>
      </c>
    </row>
    <row r="12264" spans="1:2" x14ac:dyDescent="0.25">
      <c r="A12264" s="57">
        <v>51101610</v>
      </c>
      <c r="B12264" s="58" t="s">
        <v>17060</v>
      </c>
    </row>
    <row r="12265" spans="1:2" x14ac:dyDescent="0.25">
      <c r="A12265" s="57">
        <v>51101611</v>
      </c>
      <c r="B12265" s="58" t="s">
        <v>4204</v>
      </c>
    </row>
    <row r="12266" spans="1:2" x14ac:dyDescent="0.25">
      <c r="A12266" s="57">
        <v>51101612</v>
      </c>
      <c r="B12266" s="58" t="s">
        <v>15354</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9283</v>
      </c>
    </row>
    <row r="12272" spans="1:2" x14ac:dyDescent="0.25">
      <c r="A12272" s="57">
        <v>51101619</v>
      </c>
      <c r="B12272" s="58" t="s">
        <v>3882</v>
      </c>
    </row>
    <row r="12273" spans="1:2" x14ac:dyDescent="0.25">
      <c r="A12273" s="57">
        <v>51101620</v>
      </c>
      <c r="B12273" s="58" t="s">
        <v>16181</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11120</v>
      </c>
    </row>
    <row r="12277" spans="1:2" x14ac:dyDescent="0.25">
      <c r="A12277" s="57">
        <v>51101630</v>
      </c>
      <c r="B12277" s="58" t="s">
        <v>14554</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8136</v>
      </c>
    </row>
    <row r="12281" spans="1:2" x14ac:dyDescent="0.25">
      <c r="A12281" s="57">
        <v>51101704</v>
      </c>
      <c r="B12281" s="58" t="s">
        <v>2926</v>
      </c>
    </row>
    <row r="12282" spans="1:2" x14ac:dyDescent="0.25">
      <c r="A12282" s="57">
        <v>51101705</v>
      </c>
      <c r="B12282" s="58" t="s">
        <v>9672</v>
      </c>
    </row>
    <row r="12283" spans="1:2" x14ac:dyDescent="0.25">
      <c r="A12283" s="57">
        <v>51101706</v>
      </c>
      <c r="B12283" s="58" t="s">
        <v>11685</v>
      </c>
    </row>
    <row r="12284" spans="1:2" x14ac:dyDescent="0.25">
      <c r="A12284" s="57">
        <v>51101707</v>
      </c>
      <c r="B12284" s="58" t="s">
        <v>10502</v>
      </c>
    </row>
    <row r="12285" spans="1:2" x14ac:dyDescent="0.25">
      <c r="A12285" s="57">
        <v>51101708</v>
      </c>
      <c r="B12285" s="58" t="s">
        <v>5951</v>
      </c>
    </row>
    <row r="12286" spans="1:2" x14ac:dyDescent="0.25">
      <c r="A12286" s="57">
        <v>51101709</v>
      </c>
      <c r="B12286" s="58" t="s">
        <v>14746</v>
      </c>
    </row>
    <row r="12287" spans="1:2" x14ac:dyDescent="0.25">
      <c r="A12287" s="57">
        <v>51101710</v>
      </c>
      <c r="B12287" s="58" t="s">
        <v>10081</v>
      </c>
    </row>
    <row r="12288" spans="1:2" x14ac:dyDescent="0.25">
      <c r="A12288" s="57">
        <v>51101711</v>
      </c>
      <c r="B12288" s="58" t="s">
        <v>15619</v>
      </c>
    </row>
    <row r="12289" spans="1:2" x14ac:dyDescent="0.25">
      <c r="A12289" s="57">
        <v>51101712</v>
      </c>
      <c r="B12289" s="58" t="s">
        <v>10440</v>
      </c>
    </row>
    <row r="12290" spans="1:2" x14ac:dyDescent="0.25">
      <c r="A12290" s="57">
        <v>51101713</v>
      </c>
      <c r="B12290" s="58" t="s">
        <v>10633</v>
      </c>
    </row>
    <row r="12291" spans="1:2" x14ac:dyDescent="0.25">
      <c r="A12291" s="57">
        <v>51101714</v>
      </c>
      <c r="B12291" s="58" t="s">
        <v>16497</v>
      </c>
    </row>
    <row r="12292" spans="1:2" x14ac:dyDescent="0.25">
      <c r="A12292" s="57">
        <v>51101715</v>
      </c>
      <c r="B12292" s="58" t="s">
        <v>7683</v>
      </c>
    </row>
    <row r="12293" spans="1:2" x14ac:dyDescent="0.25">
      <c r="A12293" s="57">
        <v>51101716</v>
      </c>
      <c r="B12293" s="58" t="s">
        <v>17410</v>
      </c>
    </row>
    <row r="12294" spans="1:2" x14ac:dyDescent="0.25">
      <c r="A12294" s="57">
        <v>51101717</v>
      </c>
      <c r="B12294" s="58" t="s">
        <v>6875</v>
      </c>
    </row>
    <row r="12295" spans="1:2" x14ac:dyDescent="0.25">
      <c r="A12295" s="57">
        <v>51101718</v>
      </c>
      <c r="B12295" s="58" t="s">
        <v>4799</v>
      </c>
    </row>
    <row r="12296" spans="1:2" x14ac:dyDescent="0.25">
      <c r="A12296" s="57">
        <v>51101719</v>
      </c>
      <c r="B12296" s="58" t="s">
        <v>9977</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9647</v>
      </c>
    </row>
    <row r="12300" spans="1:2" x14ac:dyDescent="0.25">
      <c r="A12300" s="57">
        <v>51101803</v>
      </c>
      <c r="B12300" s="58" t="s">
        <v>14065</v>
      </c>
    </row>
    <row r="12301" spans="1:2" x14ac:dyDescent="0.25">
      <c r="A12301" s="57">
        <v>51101804</v>
      </c>
      <c r="B12301" s="58" t="s">
        <v>14156</v>
      </c>
    </row>
    <row r="12302" spans="1:2" x14ac:dyDescent="0.25">
      <c r="A12302" s="57">
        <v>51101805</v>
      </c>
      <c r="B12302" s="58" t="s">
        <v>15725</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12512</v>
      </c>
    </row>
    <row r="12306" spans="1:2" x14ac:dyDescent="0.25">
      <c r="A12306" s="57">
        <v>51101809</v>
      </c>
      <c r="B12306" s="58" t="s">
        <v>4104</v>
      </c>
    </row>
    <row r="12307" spans="1:2" x14ac:dyDescent="0.25">
      <c r="A12307" s="57">
        <v>51101810</v>
      </c>
      <c r="B12307" s="58" t="s">
        <v>5486</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14641</v>
      </c>
    </row>
    <row r="12311" spans="1:2" x14ac:dyDescent="0.25">
      <c r="A12311" s="57">
        <v>51101814</v>
      </c>
      <c r="B12311" s="58" t="s">
        <v>12800</v>
      </c>
    </row>
    <row r="12312" spans="1:2" x14ac:dyDescent="0.25">
      <c r="A12312" s="57">
        <v>51101815</v>
      </c>
      <c r="B12312" s="58" t="s">
        <v>17277</v>
      </c>
    </row>
    <row r="12313" spans="1:2" x14ac:dyDescent="0.25">
      <c r="A12313" s="57">
        <v>51101816</v>
      </c>
      <c r="B12313" s="58" t="s">
        <v>9894</v>
      </c>
    </row>
    <row r="12314" spans="1:2" x14ac:dyDescent="0.25">
      <c r="A12314" s="57">
        <v>51101817</v>
      </c>
      <c r="B12314" s="58" t="s">
        <v>15262</v>
      </c>
    </row>
    <row r="12315" spans="1:2" x14ac:dyDescent="0.25">
      <c r="A12315" s="57">
        <v>51101818</v>
      </c>
      <c r="B12315" s="58" t="s">
        <v>11913</v>
      </c>
    </row>
    <row r="12316" spans="1:2" x14ac:dyDescent="0.25">
      <c r="A12316" s="57">
        <v>51101819</v>
      </c>
      <c r="B12316" s="58" t="s">
        <v>8771</v>
      </c>
    </row>
    <row r="12317" spans="1:2" x14ac:dyDescent="0.25">
      <c r="A12317" s="57">
        <v>51101820</v>
      </c>
      <c r="B12317" s="58" t="s">
        <v>2071</v>
      </c>
    </row>
    <row r="12318" spans="1:2" x14ac:dyDescent="0.25">
      <c r="A12318" s="57">
        <v>51101821</v>
      </c>
      <c r="B12318" s="58" t="s">
        <v>8545</v>
      </c>
    </row>
    <row r="12319" spans="1:2" x14ac:dyDescent="0.25">
      <c r="A12319" s="57">
        <v>51101824</v>
      </c>
      <c r="B12319" s="58" t="s">
        <v>4495</v>
      </c>
    </row>
    <row r="12320" spans="1:2" x14ac:dyDescent="0.25">
      <c r="A12320" s="57">
        <v>51101825</v>
      </c>
      <c r="B12320" s="58" t="s">
        <v>11143</v>
      </c>
    </row>
    <row r="12321" spans="1:2" x14ac:dyDescent="0.25">
      <c r="A12321" s="57">
        <v>51101826</v>
      </c>
      <c r="B12321" s="58" t="s">
        <v>3263</v>
      </c>
    </row>
    <row r="12322" spans="1:2" x14ac:dyDescent="0.25">
      <c r="A12322" s="57">
        <v>51101827</v>
      </c>
      <c r="B12322" s="58" t="s">
        <v>10218</v>
      </c>
    </row>
    <row r="12323" spans="1:2" x14ac:dyDescent="0.25">
      <c r="A12323" s="57">
        <v>51101828</v>
      </c>
      <c r="B12323" s="58" t="s">
        <v>18375</v>
      </c>
    </row>
    <row r="12324" spans="1:2" x14ac:dyDescent="0.25">
      <c r="A12324" s="57">
        <v>51101829</v>
      </c>
      <c r="B12324" s="58" t="s">
        <v>7031</v>
      </c>
    </row>
    <row r="12325" spans="1:2" x14ac:dyDescent="0.25">
      <c r="A12325" s="57">
        <v>51101830</v>
      </c>
      <c r="B12325" s="58" t="s">
        <v>8876</v>
      </c>
    </row>
    <row r="12326" spans="1:2" x14ac:dyDescent="0.25">
      <c r="A12326" s="57">
        <v>51101831</v>
      </c>
      <c r="B12326" s="58" t="s">
        <v>4830</v>
      </c>
    </row>
    <row r="12327" spans="1:2" x14ac:dyDescent="0.25">
      <c r="A12327" s="57">
        <v>51101832</v>
      </c>
      <c r="B12327" s="58" t="s">
        <v>13178</v>
      </c>
    </row>
    <row r="12328" spans="1:2" x14ac:dyDescent="0.25">
      <c r="A12328" s="57">
        <v>51101834</v>
      </c>
      <c r="B12328" s="58" t="s">
        <v>8432</v>
      </c>
    </row>
    <row r="12329" spans="1:2" x14ac:dyDescent="0.25">
      <c r="A12329" s="57">
        <v>51101835</v>
      </c>
      <c r="B12329" s="58" t="s">
        <v>2405</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15522</v>
      </c>
    </row>
    <row r="12333" spans="1:2" x14ac:dyDescent="0.25">
      <c r="A12333" s="57">
        <v>51101903</v>
      </c>
      <c r="B12333" s="58" t="s">
        <v>5427</v>
      </c>
    </row>
    <row r="12334" spans="1:2" x14ac:dyDescent="0.25">
      <c r="A12334" s="57">
        <v>51101904</v>
      </c>
      <c r="B12334" s="58" t="s">
        <v>3143</v>
      </c>
    </row>
    <row r="12335" spans="1:2" x14ac:dyDescent="0.25">
      <c r="A12335" s="57">
        <v>51101905</v>
      </c>
      <c r="B12335" s="58" t="s">
        <v>15216</v>
      </c>
    </row>
    <row r="12336" spans="1:2" x14ac:dyDescent="0.25">
      <c r="A12336" s="57">
        <v>51101906</v>
      </c>
      <c r="B12336" s="58" t="s">
        <v>16146</v>
      </c>
    </row>
    <row r="12337" spans="1:2" x14ac:dyDescent="0.25">
      <c r="A12337" s="57">
        <v>51101907</v>
      </c>
      <c r="B12337" s="58" t="s">
        <v>4523</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16507</v>
      </c>
    </row>
    <row r="12341" spans="1:2" x14ac:dyDescent="0.25">
      <c r="A12341" s="57">
        <v>51101911</v>
      </c>
      <c r="B12341" s="58" t="s">
        <v>10418</v>
      </c>
    </row>
    <row r="12342" spans="1:2" x14ac:dyDescent="0.25">
      <c r="A12342" s="57">
        <v>51101912</v>
      </c>
      <c r="B12342" s="58" t="s">
        <v>16979</v>
      </c>
    </row>
    <row r="12343" spans="1:2" x14ac:dyDescent="0.25">
      <c r="A12343" s="57">
        <v>51102001</v>
      </c>
      <c r="B12343" s="58" t="s">
        <v>14692</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16490</v>
      </c>
    </row>
    <row r="12347" spans="1:2" x14ac:dyDescent="0.25">
      <c r="A12347" s="57">
        <v>51102005</v>
      </c>
      <c r="B12347" s="58" t="s">
        <v>2062</v>
      </c>
    </row>
    <row r="12348" spans="1:2" x14ac:dyDescent="0.25">
      <c r="A12348" s="57">
        <v>51102006</v>
      </c>
      <c r="B12348" s="58" t="s">
        <v>13529</v>
      </c>
    </row>
    <row r="12349" spans="1:2" x14ac:dyDescent="0.25">
      <c r="A12349" s="57">
        <v>51102007</v>
      </c>
      <c r="B12349" s="58" t="s">
        <v>15043</v>
      </c>
    </row>
    <row r="12350" spans="1:2" x14ac:dyDescent="0.25">
      <c r="A12350" s="57">
        <v>51102008</v>
      </c>
      <c r="B12350" s="58" t="s">
        <v>11040</v>
      </c>
    </row>
    <row r="12351" spans="1:2" x14ac:dyDescent="0.25">
      <c r="A12351" s="57">
        <v>51102009</v>
      </c>
      <c r="B12351" s="58" t="s">
        <v>12403</v>
      </c>
    </row>
    <row r="12352" spans="1:2" x14ac:dyDescent="0.25">
      <c r="A12352" s="57">
        <v>51102101</v>
      </c>
      <c r="B12352" s="58" t="s">
        <v>14427</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3119</v>
      </c>
    </row>
    <row r="12356" spans="1:2" x14ac:dyDescent="0.25">
      <c r="A12356" s="57">
        <v>51102203</v>
      </c>
      <c r="B12356" s="58" t="s">
        <v>6434</v>
      </c>
    </row>
    <row r="12357" spans="1:2" x14ac:dyDescent="0.25">
      <c r="A12357" s="57">
        <v>51102204</v>
      </c>
      <c r="B12357" s="58" t="s">
        <v>9472</v>
      </c>
    </row>
    <row r="12358" spans="1:2" x14ac:dyDescent="0.25">
      <c r="A12358" s="57">
        <v>51102205</v>
      </c>
      <c r="B12358" s="58" t="s">
        <v>5150</v>
      </c>
    </row>
    <row r="12359" spans="1:2" x14ac:dyDescent="0.25">
      <c r="A12359" s="57">
        <v>51102206</v>
      </c>
      <c r="B12359" s="58" t="s">
        <v>9824</v>
      </c>
    </row>
    <row r="12360" spans="1:2" x14ac:dyDescent="0.25">
      <c r="A12360" s="57">
        <v>51102207</v>
      </c>
      <c r="B12360" s="58" t="s">
        <v>4398</v>
      </c>
    </row>
    <row r="12361" spans="1:2" x14ac:dyDescent="0.25">
      <c r="A12361" s="57">
        <v>51102208</v>
      </c>
      <c r="B12361" s="58" t="s">
        <v>10844</v>
      </c>
    </row>
    <row r="12362" spans="1:2" x14ac:dyDescent="0.25">
      <c r="A12362" s="57">
        <v>51102209</v>
      </c>
      <c r="B12362" s="58" t="s">
        <v>4964</v>
      </c>
    </row>
    <row r="12363" spans="1:2" x14ac:dyDescent="0.25">
      <c r="A12363" s="57">
        <v>51102211</v>
      </c>
      <c r="B12363" s="58" t="s">
        <v>5477</v>
      </c>
    </row>
    <row r="12364" spans="1:2" x14ac:dyDescent="0.25">
      <c r="A12364" s="57">
        <v>51102212</v>
      </c>
      <c r="B12364" s="58" t="s">
        <v>15983</v>
      </c>
    </row>
    <row r="12365" spans="1:2" x14ac:dyDescent="0.25">
      <c r="A12365" s="57">
        <v>51102213</v>
      </c>
      <c r="B12365" s="58" t="s">
        <v>12749</v>
      </c>
    </row>
    <row r="12366" spans="1:2" x14ac:dyDescent="0.25">
      <c r="A12366" s="57">
        <v>51102301</v>
      </c>
      <c r="B12366" s="58" t="s">
        <v>17960</v>
      </c>
    </row>
    <row r="12367" spans="1:2" x14ac:dyDescent="0.25">
      <c r="A12367" s="57">
        <v>51102302</v>
      </c>
      <c r="B12367" s="58" t="s">
        <v>16318</v>
      </c>
    </row>
    <row r="12368" spans="1:2" x14ac:dyDescent="0.25">
      <c r="A12368" s="57">
        <v>51102304</v>
      </c>
      <c r="B12368" s="58" t="s">
        <v>10442</v>
      </c>
    </row>
    <row r="12369" spans="1:2" x14ac:dyDescent="0.25">
      <c r="A12369" s="57">
        <v>51102305</v>
      </c>
      <c r="B12369" s="58" t="s">
        <v>13237</v>
      </c>
    </row>
    <row r="12370" spans="1:2" x14ac:dyDescent="0.25">
      <c r="A12370" s="57">
        <v>51102306</v>
      </c>
      <c r="B12370" s="58" t="s">
        <v>10522</v>
      </c>
    </row>
    <row r="12371" spans="1:2" x14ac:dyDescent="0.25">
      <c r="A12371" s="57">
        <v>51102307</v>
      </c>
      <c r="B12371" s="58" t="s">
        <v>11753</v>
      </c>
    </row>
    <row r="12372" spans="1:2" x14ac:dyDescent="0.25">
      <c r="A12372" s="57">
        <v>51102308</v>
      </c>
      <c r="B12372" s="58" t="s">
        <v>17320</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9629</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9987</v>
      </c>
    </row>
    <row r="12382" spans="1:2" x14ac:dyDescent="0.25">
      <c r="A12382" s="57">
        <v>51102318</v>
      </c>
      <c r="B12382" s="58" t="s">
        <v>1622</v>
      </c>
    </row>
    <row r="12383" spans="1:2" x14ac:dyDescent="0.25">
      <c r="A12383" s="57">
        <v>51102319</v>
      </c>
      <c r="B12383" s="58" t="s">
        <v>10756</v>
      </c>
    </row>
    <row r="12384" spans="1:2" x14ac:dyDescent="0.25">
      <c r="A12384" s="57">
        <v>51102320</v>
      </c>
      <c r="B12384" s="58" t="s">
        <v>14324</v>
      </c>
    </row>
    <row r="12385" spans="1:2" x14ac:dyDescent="0.25">
      <c r="A12385" s="57">
        <v>51102321</v>
      </c>
      <c r="B12385" s="58" t="s">
        <v>4144</v>
      </c>
    </row>
    <row r="12386" spans="1:2" x14ac:dyDescent="0.25">
      <c r="A12386" s="57">
        <v>51102322</v>
      </c>
      <c r="B12386" s="58" t="s">
        <v>16394</v>
      </c>
    </row>
    <row r="12387" spans="1:2" x14ac:dyDescent="0.25">
      <c r="A12387" s="57">
        <v>51102323</v>
      </c>
      <c r="B12387" s="58" t="s">
        <v>38</v>
      </c>
    </row>
    <row r="12388" spans="1:2" x14ac:dyDescent="0.25">
      <c r="A12388" s="57">
        <v>51102324</v>
      </c>
      <c r="B12388" s="58" t="s">
        <v>8755</v>
      </c>
    </row>
    <row r="12389" spans="1:2" x14ac:dyDescent="0.25">
      <c r="A12389" s="57">
        <v>51102325</v>
      </c>
      <c r="B12389" s="58" t="s">
        <v>18820</v>
      </c>
    </row>
    <row r="12390" spans="1:2" x14ac:dyDescent="0.25">
      <c r="A12390" s="57">
        <v>51102326</v>
      </c>
      <c r="B12390" s="58" t="s">
        <v>5463</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16626</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15104</v>
      </c>
    </row>
    <row r="12398" spans="1:2" x14ac:dyDescent="0.25">
      <c r="A12398" s="57">
        <v>51102334</v>
      </c>
      <c r="B12398" s="58" t="s">
        <v>230</v>
      </c>
    </row>
    <row r="12399" spans="1:2" x14ac:dyDescent="0.25">
      <c r="A12399" s="57">
        <v>51102335</v>
      </c>
      <c r="B12399" s="58" t="s">
        <v>14344</v>
      </c>
    </row>
    <row r="12400" spans="1:2" x14ac:dyDescent="0.25">
      <c r="A12400" s="57">
        <v>51102336</v>
      </c>
      <c r="B12400" s="58" t="s">
        <v>3738</v>
      </c>
    </row>
    <row r="12401" spans="1:2" x14ac:dyDescent="0.25">
      <c r="A12401" s="57">
        <v>51102402</v>
      </c>
      <c r="B12401" s="58" t="s">
        <v>18682</v>
      </c>
    </row>
    <row r="12402" spans="1:2" x14ac:dyDescent="0.25">
      <c r="A12402" s="57">
        <v>51102501</v>
      </c>
      <c r="B12402" s="58" t="s">
        <v>4308</v>
      </c>
    </row>
    <row r="12403" spans="1:2" x14ac:dyDescent="0.25">
      <c r="A12403" s="57">
        <v>51102502</v>
      </c>
      <c r="B12403" s="58" t="s">
        <v>12622</v>
      </c>
    </row>
    <row r="12404" spans="1:2" x14ac:dyDescent="0.25">
      <c r="A12404" s="57">
        <v>51102503</v>
      </c>
      <c r="B12404" s="58" t="s">
        <v>16154</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14716</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12346</v>
      </c>
    </row>
    <row r="12413" spans="1:2" x14ac:dyDescent="0.25">
      <c r="A12413" s="57">
        <v>51102707</v>
      </c>
      <c r="B12413" s="58" t="s">
        <v>15869</v>
      </c>
    </row>
    <row r="12414" spans="1:2" x14ac:dyDescent="0.25">
      <c r="A12414" s="57">
        <v>51102708</v>
      </c>
      <c r="B12414" s="58" t="s">
        <v>5345</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15968</v>
      </c>
    </row>
    <row r="12418" spans="1:2" x14ac:dyDescent="0.25">
      <c r="A12418" s="57">
        <v>51102712</v>
      </c>
      <c r="B12418" s="58" t="s">
        <v>13188</v>
      </c>
    </row>
    <row r="12419" spans="1:2" x14ac:dyDescent="0.25">
      <c r="A12419" s="57">
        <v>51102713</v>
      </c>
      <c r="B12419" s="58" t="s">
        <v>14859</v>
      </c>
    </row>
    <row r="12420" spans="1:2" x14ac:dyDescent="0.25">
      <c r="A12420" s="57">
        <v>51102714</v>
      </c>
      <c r="B12420" s="58" t="s">
        <v>18356</v>
      </c>
    </row>
    <row r="12421" spans="1:2" x14ac:dyDescent="0.25">
      <c r="A12421" s="57">
        <v>51102715</v>
      </c>
      <c r="B12421" s="58" t="s">
        <v>12065</v>
      </c>
    </row>
    <row r="12422" spans="1:2" x14ac:dyDescent="0.25">
      <c r="A12422" s="57">
        <v>51102717</v>
      </c>
      <c r="B12422" s="58" t="s">
        <v>8776</v>
      </c>
    </row>
    <row r="12423" spans="1:2" x14ac:dyDescent="0.25">
      <c r="A12423" s="57">
        <v>51102718</v>
      </c>
      <c r="B12423" s="58" t="s">
        <v>10198</v>
      </c>
    </row>
    <row r="12424" spans="1:2" x14ac:dyDescent="0.25">
      <c r="A12424" s="57">
        <v>51102719</v>
      </c>
      <c r="B12424" s="58" t="s">
        <v>3381</v>
      </c>
    </row>
    <row r="12425" spans="1:2" x14ac:dyDescent="0.25">
      <c r="A12425" s="57">
        <v>51102720</v>
      </c>
      <c r="B12425" s="58" t="s">
        <v>14632</v>
      </c>
    </row>
    <row r="12426" spans="1:2" x14ac:dyDescent="0.25">
      <c r="A12426" s="57">
        <v>51102721</v>
      </c>
      <c r="B12426" s="58" t="s">
        <v>8358</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7500</v>
      </c>
    </row>
    <row r="12430" spans="1:2" x14ac:dyDescent="0.25">
      <c r="A12430" s="57">
        <v>51102725</v>
      </c>
      <c r="B12430" s="58" t="s">
        <v>13454</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16715</v>
      </c>
    </row>
    <row r="12435" spans="1:2" x14ac:dyDescent="0.25">
      <c r="A12435" s="57">
        <v>51102730</v>
      </c>
      <c r="B12435" s="58" t="s">
        <v>11031</v>
      </c>
    </row>
    <row r="12436" spans="1:2" x14ac:dyDescent="0.25">
      <c r="A12436" s="57">
        <v>51111501</v>
      </c>
      <c r="B12436" s="58" t="s">
        <v>11203</v>
      </c>
    </row>
    <row r="12437" spans="1:2" x14ac:dyDescent="0.25">
      <c r="A12437" s="57">
        <v>51111502</v>
      </c>
      <c r="B12437" s="58" t="s">
        <v>5833</v>
      </c>
    </row>
    <row r="12438" spans="1:2" x14ac:dyDescent="0.25">
      <c r="A12438" s="57">
        <v>51111503</v>
      </c>
      <c r="B12438" s="58" t="s">
        <v>6841</v>
      </c>
    </row>
    <row r="12439" spans="1:2" x14ac:dyDescent="0.25">
      <c r="A12439" s="57">
        <v>51111504</v>
      </c>
      <c r="B12439" s="58" t="s">
        <v>10654</v>
      </c>
    </row>
    <row r="12440" spans="1:2" x14ac:dyDescent="0.25">
      <c r="A12440" s="57">
        <v>51111505</v>
      </c>
      <c r="B12440" s="58" t="s">
        <v>15057</v>
      </c>
    </row>
    <row r="12441" spans="1:2" x14ac:dyDescent="0.25">
      <c r="A12441" s="57">
        <v>51111506</v>
      </c>
      <c r="B12441" s="58" t="s">
        <v>8822</v>
      </c>
    </row>
    <row r="12442" spans="1:2" x14ac:dyDescent="0.25">
      <c r="A12442" s="57">
        <v>51111507</v>
      </c>
      <c r="B12442" s="58" t="s">
        <v>10539</v>
      </c>
    </row>
    <row r="12443" spans="1:2" x14ac:dyDescent="0.25">
      <c r="A12443" s="57">
        <v>51111508</v>
      </c>
      <c r="B12443" s="58" t="s">
        <v>5063</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16011</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8346</v>
      </c>
    </row>
    <row r="12453" spans="1:2" x14ac:dyDescent="0.25">
      <c r="A12453" s="57">
        <v>51111518</v>
      </c>
      <c r="B12453" s="58" t="s">
        <v>15802</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15788</v>
      </c>
    </row>
    <row r="12457" spans="1:2" x14ac:dyDescent="0.25">
      <c r="A12457" s="57">
        <v>51111601</v>
      </c>
      <c r="B12457" s="58" t="s">
        <v>18829</v>
      </c>
    </row>
    <row r="12458" spans="1:2" x14ac:dyDescent="0.25">
      <c r="A12458" s="57">
        <v>51111602</v>
      </c>
      <c r="B12458" s="58" t="s">
        <v>12411</v>
      </c>
    </row>
    <row r="12459" spans="1:2" x14ac:dyDescent="0.25">
      <c r="A12459" s="57">
        <v>51111603</v>
      </c>
      <c r="B12459" s="58" t="s">
        <v>4909</v>
      </c>
    </row>
    <row r="12460" spans="1:2" x14ac:dyDescent="0.25">
      <c r="A12460" s="57">
        <v>51111604</v>
      </c>
      <c r="B12460" s="58" t="s">
        <v>14536</v>
      </c>
    </row>
    <row r="12461" spans="1:2" x14ac:dyDescent="0.25">
      <c r="A12461" s="57">
        <v>51111605</v>
      </c>
      <c r="B12461" s="58" t="s">
        <v>3737</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5168</v>
      </c>
    </row>
    <row r="12466" spans="1:2" x14ac:dyDescent="0.25">
      <c r="A12466" s="57">
        <v>51111612</v>
      </c>
      <c r="B12466" s="58" t="s">
        <v>1663</v>
      </c>
    </row>
    <row r="12467" spans="1:2" x14ac:dyDescent="0.25">
      <c r="A12467" s="57">
        <v>51111613</v>
      </c>
      <c r="B12467" s="58" t="s">
        <v>9624</v>
      </c>
    </row>
    <row r="12468" spans="1:2" x14ac:dyDescent="0.25">
      <c r="A12468" s="57">
        <v>51111614</v>
      </c>
      <c r="B12468" s="58" t="s">
        <v>16585</v>
      </c>
    </row>
    <row r="12469" spans="1:2" x14ac:dyDescent="0.25">
      <c r="A12469" s="57">
        <v>51111615</v>
      </c>
      <c r="B12469" s="58" t="s">
        <v>3345</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5207</v>
      </c>
    </row>
    <row r="12475" spans="1:2" x14ac:dyDescent="0.25">
      <c r="A12475" s="57">
        <v>51111703</v>
      </c>
      <c r="B12475" s="58" t="s">
        <v>11782</v>
      </c>
    </row>
    <row r="12476" spans="1:2" x14ac:dyDescent="0.25">
      <c r="A12476" s="57">
        <v>51111704</v>
      </c>
      <c r="B12476" s="58" t="s">
        <v>16059</v>
      </c>
    </row>
    <row r="12477" spans="1:2" x14ac:dyDescent="0.25">
      <c r="A12477" s="57">
        <v>51111705</v>
      </c>
      <c r="B12477" s="58" t="s">
        <v>2250</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10530</v>
      </c>
    </row>
    <row r="12484" spans="1:2" x14ac:dyDescent="0.25">
      <c r="A12484" s="57">
        <v>51111712</v>
      </c>
      <c r="B12484" s="58" t="s">
        <v>10602</v>
      </c>
    </row>
    <row r="12485" spans="1:2" x14ac:dyDescent="0.25">
      <c r="A12485" s="57">
        <v>51111713</v>
      </c>
      <c r="B12485" s="58" t="s">
        <v>16511</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16708</v>
      </c>
    </row>
    <row r="12492" spans="1:2" x14ac:dyDescent="0.25">
      <c r="A12492" s="57">
        <v>51111801</v>
      </c>
      <c r="B12492" s="58" t="s">
        <v>3514</v>
      </c>
    </row>
    <row r="12493" spans="1:2" x14ac:dyDescent="0.25">
      <c r="A12493" s="57">
        <v>51111802</v>
      </c>
      <c r="B12493" s="58" t="s">
        <v>13085</v>
      </c>
    </row>
    <row r="12494" spans="1:2" x14ac:dyDescent="0.25">
      <c r="A12494" s="57">
        <v>51111803</v>
      </c>
      <c r="B12494" s="58" t="s">
        <v>7650</v>
      </c>
    </row>
    <row r="12495" spans="1:2" x14ac:dyDescent="0.25">
      <c r="A12495" s="57">
        <v>51111804</v>
      </c>
      <c r="B12495" s="58" t="s">
        <v>5710</v>
      </c>
    </row>
    <row r="12496" spans="1:2" x14ac:dyDescent="0.25">
      <c r="A12496" s="57">
        <v>51111805</v>
      </c>
      <c r="B12496" s="58" t="s">
        <v>5631</v>
      </c>
    </row>
    <row r="12497" spans="1:2" x14ac:dyDescent="0.25">
      <c r="A12497" s="57">
        <v>51111806</v>
      </c>
      <c r="B12497" s="58" t="s">
        <v>9646</v>
      </c>
    </row>
    <row r="12498" spans="1:2" x14ac:dyDescent="0.25">
      <c r="A12498" s="57">
        <v>51111807</v>
      </c>
      <c r="B12498" s="58" t="s">
        <v>14120</v>
      </c>
    </row>
    <row r="12499" spans="1:2" x14ac:dyDescent="0.25">
      <c r="A12499" s="57">
        <v>51111808</v>
      </c>
      <c r="B12499" s="58" t="s">
        <v>18330</v>
      </c>
    </row>
    <row r="12500" spans="1:2" x14ac:dyDescent="0.25">
      <c r="A12500" s="57">
        <v>51111809</v>
      </c>
      <c r="B12500" s="58" t="s">
        <v>14743</v>
      </c>
    </row>
    <row r="12501" spans="1:2" x14ac:dyDescent="0.25">
      <c r="A12501" s="57">
        <v>51111810</v>
      </c>
      <c r="B12501" s="58" t="s">
        <v>18793</v>
      </c>
    </row>
    <row r="12502" spans="1:2" x14ac:dyDescent="0.25">
      <c r="A12502" s="57">
        <v>51111811</v>
      </c>
      <c r="B12502" s="58" t="s">
        <v>14869</v>
      </c>
    </row>
    <row r="12503" spans="1:2" x14ac:dyDescent="0.25">
      <c r="A12503" s="57">
        <v>51111812</v>
      </c>
      <c r="B12503" s="58" t="s">
        <v>4805</v>
      </c>
    </row>
    <row r="12504" spans="1:2" x14ac:dyDescent="0.25">
      <c r="A12504" s="57">
        <v>51111813</v>
      </c>
      <c r="B12504" s="58" t="s">
        <v>6182</v>
      </c>
    </row>
    <row r="12505" spans="1:2" x14ac:dyDescent="0.25">
      <c r="A12505" s="57">
        <v>51111814</v>
      </c>
      <c r="B12505" s="58" t="s">
        <v>10910</v>
      </c>
    </row>
    <row r="12506" spans="1:2" x14ac:dyDescent="0.25">
      <c r="A12506" s="57">
        <v>51111815</v>
      </c>
      <c r="B12506" s="58" t="s">
        <v>12764</v>
      </c>
    </row>
    <row r="12507" spans="1:2" x14ac:dyDescent="0.25">
      <c r="A12507" s="57">
        <v>51111816</v>
      </c>
      <c r="B12507" s="58" t="s">
        <v>17664</v>
      </c>
    </row>
    <row r="12508" spans="1:2" x14ac:dyDescent="0.25">
      <c r="A12508" s="57">
        <v>51111817</v>
      </c>
      <c r="B12508" s="58" t="s">
        <v>13604</v>
      </c>
    </row>
    <row r="12509" spans="1:2" x14ac:dyDescent="0.25">
      <c r="A12509" s="57">
        <v>51111818</v>
      </c>
      <c r="B12509" s="58" t="s">
        <v>10129</v>
      </c>
    </row>
    <row r="12510" spans="1:2" x14ac:dyDescent="0.25">
      <c r="A12510" s="57">
        <v>51111819</v>
      </c>
      <c r="B12510" s="58" t="s">
        <v>9345</v>
      </c>
    </row>
    <row r="12511" spans="1:2" x14ac:dyDescent="0.25">
      <c r="A12511" s="57">
        <v>51111820</v>
      </c>
      <c r="B12511" s="58" t="s">
        <v>14302</v>
      </c>
    </row>
    <row r="12512" spans="1:2" x14ac:dyDescent="0.25">
      <c r="A12512" s="57">
        <v>51111821</v>
      </c>
      <c r="B12512" s="58" t="s">
        <v>5641</v>
      </c>
    </row>
    <row r="12513" spans="1:2" x14ac:dyDescent="0.25">
      <c r="A12513" s="57">
        <v>51111901</v>
      </c>
      <c r="B12513" s="58" t="s">
        <v>7304</v>
      </c>
    </row>
    <row r="12514" spans="1:2" x14ac:dyDescent="0.25">
      <c r="A12514" s="57">
        <v>51111902</v>
      </c>
      <c r="B12514" s="58" t="s">
        <v>2596</v>
      </c>
    </row>
    <row r="12515" spans="1:2" x14ac:dyDescent="0.25">
      <c r="A12515" s="57">
        <v>51111904</v>
      </c>
      <c r="B12515" s="58" t="s">
        <v>9882</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18678</v>
      </c>
    </row>
    <row r="12519" spans="1:2" x14ac:dyDescent="0.25">
      <c r="A12519" s="57">
        <v>51121501</v>
      </c>
      <c r="B12519" s="58" t="s">
        <v>16946</v>
      </c>
    </row>
    <row r="12520" spans="1:2" x14ac:dyDescent="0.25">
      <c r="A12520" s="57">
        <v>51121502</v>
      </c>
      <c r="B12520" s="58" t="s">
        <v>9992</v>
      </c>
    </row>
    <row r="12521" spans="1:2" x14ac:dyDescent="0.25">
      <c r="A12521" s="57">
        <v>51121503</v>
      </c>
      <c r="B12521" s="58" t="s">
        <v>5910</v>
      </c>
    </row>
    <row r="12522" spans="1:2" x14ac:dyDescent="0.25">
      <c r="A12522" s="57">
        <v>51121504</v>
      </c>
      <c r="B12522" s="58" t="s">
        <v>13745</v>
      </c>
    </row>
    <row r="12523" spans="1:2" x14ac:dyDescent="0.25">
      <c r="A12523" s="57">
        <v>51121506</v>
      </c>
      <c r="B12523" s="58" t="s">
        <v>11033</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10430</v>
      </c>
    </row>
    <row r="12527" spans="1:2" x14ac:dyDescent="0.25">
      <c r="A12527" s="57">
        <v>51121511</v>
      </c>
      <c r="B12527" s="58" t="s">
        <v>12685</v>
      </c>
    </row>
    <row r="12528" spans="1:2" x14ac:dyDescent="0.25">
      <c r="A12528" s="57">
        <v>51121512</v>
      </c>
      <c r="B12528" s="58" t="s">
        <v>16324</v>
      </c>
    </row>
    <row r="12529" spans="1:2" x14ac:dyDescent="0.25">
      <c r="A12529" s="57">
        <v>51121513</v>
      </c>
      <c r="B12529" s="58" t="s">
        <v>13857</v>
      </c>
    </row>
    <row r="12530" spans="1:2" x14ac:dyDescent="0.25">
      <c r="A12530" s="57">
        <v>51121514</v>
      </c>
      <c r="B12530" s="58" t="s">
        <v>14068</v>
      </c>
    </row>
    <row r="12531" spans="1:2" x14ac:dyDescent="0.25">
      <c r="A12531" s="57">
        <v>51121515</v>
      </c>
      <c r="B12531" s="58" t="s">
        <v>9567</v>
      </c>
    </row>
    <row r="12532" spans="1:2" x14ac:dyDescent="0.25">
      <c r="A12532" s="57">
        <v>51121516</v>
      </c>
      <c r="B12532" s="58" t="s">
        <v>14473</v>
      </c>
    </row>
    <row r="12533" spans="1:2" x14ac:dyDescent="0.25">
      <c r="A12533" s="57">
        <v>51121517</v>
      </c>
      <c r="B12533" s="58" t="s">
        <v>16519</v>
      </c>
    </row>
    <row r="12534" spans="1:2" x14ac:dyDescent="0.25">
      <c r="A12534" s="57">
        <v>51121518</v>
      </c>
      <c r="B12534" s="58" t="s">
        <v>11174</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6712</v>
      </c>
    </row>
    <row r="12539" spans="1:2" x14ac:dyDescent="0.25">
      <c r="A12539" s="57">
        <v>51121523</v>
      </c>
      <c r="B12539" s="58" t="s">
        <v>15265</v>
      </c>
    </row>
    <row r="12540" spans="1:2" x14ac:dyDescent="0.25">
      <c r="A12540" s="57">
        <v>51121601</v>
      </c>
      <c r="B12540" s="58" t="s">
        <v>11287</v>
      </c>
    </row>
    <row r="12541" spans="1:2" x14ac:dyDescent="0.25">
      <c r="A12541" s="57">
        <v>51121602</v>
      </c>
      <c r="B12541" s="58" t="s">
        <v>2895</v>
      </c>
    </row>
    <row r="12542" spans="1:2" x14ac:dyDescent="0.25">
      <c r="A12542" s="57">
        <v>51121603</v>
      </c>
      <c r="B12542" s="58" t="s">
        <v>13514</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12011</v>
      </c>
    </row>
    <row r="12547" spans="1:2" x14ac:dyDescent="0.25">
      <c r="A12547" s="57">
        <v>51121610</v>
      </c>
      <c r="B12547" s="58" t="s">
        <v>2715</v>
      </c>
    </row>
    <row r="12548" spans="1:2" x14ac:dyDescent="0.25">
      <c r="A12548" s="57">
        <v>51121611</v>
      </c>
      <c r="B12548" s="58" t="s">
        <v>11836</v>
      </c>
    </row>
    <row r="12549" spans="1:2" x14ac:dyDescent="0.25">
      <c r="A12549" s="57">
        <v>51121614</v>
      </c>
      <c r="B12549" s="58" t="s">
        <v>8367</v>
      </c>
    </row>
    <row r="12550" spans="1:2" x14ac:dyDescent="0.25">
      <c r="A12550" s="57">
        <v>51121615</v>
      </c>
      <c r="B12550" s="58" t="s">
        <v>12547</v>
      </c>
    </row>
    <row r="12551" spans="1:2" x14ac:dyDescent="0.25">
      <c r="A12551" s="57">
        <v>51121616</v>
      </c>
      <c r="B12551" s="58" t="s">
        <v>9938</v>
      </c>
    </row>
    <row r="12552" spans="1:2" x14ac:dyDescent="0.25">
      <c r="A12552" s="57">
        <v>51121701</v>
      </c>
      <c r="B12552" s="58" t="s">
        <v>12753</v>
      </c>
    </row>
    <row r="12553" spans="1:2" x14ac:dyDescent="0.25">
      <c r="A12553" s="57">
        <v>51121702</v>
      </c>
      <c r="B12553" s="58" t="s">
        <v>11381</v>
      </c>
    </row>
    <row r="12554" spans="1:2" x14ac:dyDescent="0.25">
      <c r="A12554" s="57">
        <v>51121703</v>
      </c>
      <c r="B12554" s="58" t="s">
        <v>12697</v>
      </c>
    </row>
    <row r="12555" spans="1:2" x14ac:dyDescent="0.25">
      <c r="A12555" s="57">
        <v>51121704</v>
      </c>
      <c r="B12555" s="58" t="s">
        <v>17046</v>
      </c>
    </row>
    <row r="12556" spans="1:2" x14ac:dyDescent="0.25">
      <c r="A12556" s="57">
        <v>51121705</v>
      </c>
      <c r="B12556" s="58" t="s">
        <v>15975</v>
      </c>
    </row>
    <row r="12557" spans="1:2" x14ac:dyDescent="0.25">
      <c r="A12557" s="57">
        <v>51121706</v>
      </c>
      <c r="B12557" s="58" t="s">
        <v>10578</v>
      </c>
    </row>
    <row r="12558" spans="1:2" x14ac:dyDescent="0.25">
      <c r="A12558" s="57">
        <v>51121707</v>
      </c>
      <c r="B12558" s="58" t="s">
        <v>4861</v>
      </c>
    </row>
    <row r="12559" spans="1:2" x14ac:dyDescent="0.25">
      <c r="A12559" s="57">
        <v>51121708</v>
      </c>
      <c r="B12559" s="58" t="s">
        <v>13764</v>
      </c>
    </row>
    <row r="12560" spans="1:2" x14ac:dyDescent="0.25">
      <c r="A12560" s="57">
        <v>51121709</v>
      </c>
      <c r="B12560" s="58" t="s">
        <v>13229</v>
      </c>
    </row>
    <row r="12561" spans="1:2" x14ac:dyDescent="0.25">
      <c r="A12561" s="57">
        <v>51121710</v>
      </c>
      <c r="B12561" s="58" t="s">
        <v>10614</v>
      </c>
    </row>
    <row r="12562" spans="1:2" x14ac:dyDescent="0.25">
      <c r="A12562" s="57">
        <v>51121711</v>
      </c>
      <c r="B12562" s="58" t="s">
        <v>13145</v>
      </c>
    </row>
    <row r="12563" spans="1:2" x14ac:dyDescent="0.25">
      <c r="A12563" s="57">
        <v>51121713</v>
      </c>
      <c r="B12563" s="58" t="s">
        <v>16939</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16831</v>
      </c>
    </row>
    <row r="12567" spans="1:2" x14ac:dyDescent="0.25">
      <c r="A12567" s="57">
        <v>51121717</v>
      </c>
      <c r="B12567" s="58" t="s">
        <v>7122</v>
      </c>
    </row>
    <row r="12568" spans="1:2" x14ac:dyDescent="0.25">
      <c r="A12568" s="57">
        <v>51121718</v>
      </c>
      <c r="B12568" s="58" t="s">
        <v>15172</v>
      </c>
    </row>
    <row r="12569" spans="1:2" x14ac:dyDescent="0.25">
      <c r="A12569" s="57">
        <v>51121721</v>
      </c>
      <c r="B12569" s="58" t="s">
        <v>7334</v>
      </c>
    </row>
    <row r="12570" spans="1:2" x14ac:dyDescent="0.25">
      <c r="A12570" s="57">
        <v>51121722</v>
      </c>
      <c r="B12570" s="58" t="s">
        <v>18501</v>
      </c>
    </row>
    <row r="12571" spans="1:2" x14ac:dyDescent="0.25">
      <c r="A12571" s="57">
        <v>51121724</v>
      </c>
      <c r="B12571" s="58" t="s">
        <v>15721</v>
      </c>
    </row>
    <row r="12572" spans="1:2" x14ac:dyDescent="0.25">
      <c r="A12572" s="57">
        <v>51121725</v>
      </c>
      <c r="B12572" s="58" t="s">
        <v>2634</v>
      </c>
    </row>
    <row r="12573" spans="1:2" x14ac:dyDescent="0.25">
      <c r="A12573" s="57">
        <v>51121726</v>
      </c>
      <c r="B12573" s="58" t="s">
        <v>4978</v>
      </c>
    </row>
    <row r="12574" spans="1:2" x14ac:dyDescent="0.25">
      <c r="A12574" s="57">
        <v>51121727</v>
      </c>
      <c r="B12574" s="58" t="s">
        <v>1103</v>
      </c>
    </row>
    <row r="12575" spans="1:2" x14ac:dyDescent="0.25">
      <c r="A12575" s="57">
        <v>51121728</v>
      </c>
      <c r="B12575" s="58" t="s">
        <v>15657</v>
      </c>
    </row>
    <row r="12576" spans="1:2" x14ac:dyDescent="0.25">
      <c r="A12576" s="57">
        <v>51121729</v>
      </c>
      <c r="B12576" s="58" t="s">
        <v>15499</v>
      </c>
    </row>
    <row r="12577" spans="1:2" x14ac:dyDescent="0.25">
      <c r="A12577" s="57">
        <v>51121730</v>
      </c>
      <c r="B12577" s="58" t="s">
        <v>1772</v>
      </c>
    </row>
    <row r="12578" spans="1:2" x14ac:dyDescent="0.25">
      <c r="A12578" s="57">
        <v>51121731</v>
      </c>
      <c r="B12578" s="58" t="s">
        <v>16701</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11124</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16746</v>
      </c>
    </row>
    <row r="12585" spans="1:2" x14ac:dyDescent="0.25">
      <c r="A12585" s="57">
        <v>51121739</v>
      </c>
      <c r="B12585" s="58" t="s">
        <v>16202</v>
      </c>
    </row>
    <row r="12586" spans="1:2" x14ac:dyDescent="0.25">
      <c r="A12586" s="57">
        <v>51121740</v>
      </c>
      <c r="B12586" s="58" t="s">
        <v>16551</v>
      </c>
    </row>
    <row r="12587" spans="1:2" x14ac:dyDescent="0.25">
      <c r="A12587" s="57">
        <v>51121741</v>
      </c>
      <c r="B12587" s="58" t="s">
        <v>7609</v>
      </c>
    </row>
    <row r="12588" spans="1:2" x14ac:dyDescent="0.25">
      <c r="A12588" s="57">
        <v>51121742</v>
      </c>
      <c r="B12588" s="58" t="s">
        <v>5752</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15428</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14625</v>
      </c>
    </row>
    <row r="12597" spans="1:2" x14ac:dyDescent="0.25">
      <c r="A12597" s="57">
        <v>51121751</v>
      </c>
      <c r="B12597" s="58" t="s">
        <v>14777</v>
      </c>
    </row>
    <row r="12598" spans="1:2" x14ac:dyDescent="0.25">
      <c r="A12598" s="57">
        <v>51121752</v>
      </c>
      <c r="B12598" s="58" t="s">
        <v>17177</v>
      </c>
    </row>
    <row r="12599" spans="1:2" x14ac:dyDescent="0.25">
      <c r="A12599" s="57">
        <v>51121753</v>
      </c>
      <c r="B12599" s="58" t="s">
        <v>12090</v>
      </c>
    </row>
    <row r="12600" spans="1:2" x14ac:dyDescent="0.25">
      <c r="A12600" s="57">
        <v>51121754</v>
      </c>
      <c r="B12600" s="58" t="s">
        <v>7713</v>
      </c>
    </row>
    <row r="12601" spans="1:2" x14ac:dyDescent="0.25">
      <c r="A12601" s="57">
        <v>51121755</v>
      </c>
      <c r="B12601" s="58" t="s">
        <v>13338</v>
      </c>
    </row>
    <row r="12602" spans="1:2" x14ac:dyDescent="0.25">
      <c r="A12602" s="57">
        <v>51121756</v>
      </c>
      <c r="B12602" s="58" t="s">
        <v>12404</v>
      </c>
    </row>
    <row r="12603" spans="1:2" x14ac:dyDescent="0.25">
      <c r="A12603" s="57">
        <v>51121757</v>
      </c>
      <c r="B12603" s="58" t="s">
        <v>13434</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6828</v>
      </c>
    </row>
    <row r="12607" spans="1:2" x14ac:dyDescent="0.25">
      <c r="A12607" s="57">
        <v>51121761</v>
      </c>
      <c r="B12607" s="58" t="s">
        <v>13444</v>
      </c>
    </row>
    <row r="12608" spans="1:2" x14ac:dyDescent="0.25">
      <c r="A12608" s="57">
        <v>51121762</v>
      </c>
      <c r="B12608" s="58" t="s">
        <v>8652</v>
      </c>
    </row>
    <row r="12609" spans="1:2" x14ac:dyDescent="0.25">
      <c r="A12609" s="57">
        <v>51121763</v>
      </c>
      <c r="B12609" s="58" t="s">
        <v>3538</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5414</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10996</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14382</v>
      </c>
    </row>
    <row r="12620" spans="1:2" x14ac:dyDescent="0.25">
      <c r="A12620" s="57">
        <v>51121809</v>
      </c>
      <c r="B12620" s="58" t="s">
        <v>8179</v>
      </c>
    </row>
    <row r="12621" spans="1:2" x14ac:dyDescent="0.25">
      <c r="A12621" s="57">
        <v>51121810</v>
      </c>
      <c r="B12621" s="58" t="s">
        <v>17887</v>
      </c>
    </row>
    <row r="12622" spans="1:2" x14ac:dyDescent="0.25">
      <c r="A12622" s="57">
        <v>51121811</v>
      </c>
      <c r="B12622" s="58" t="s">
        <v>8383</v>
      </c>
    </row>
    <row r="12623" spans="1:2" x14ac:dyDescent="0.25">
      <c r="A12623" s="57">
        <v>51121812</v>
      </c>
      <c r="B12623" s="58" t="s">
        <v>2915</v>
      </c>
    </row>
    <row r="12624" spans="1:2" x14ac:dyDescent="0.25">
      <c r="A12624" s="57">
        <v>51121813</v>
      </c>
      <c r="B12624" s="58" t="s">
        <v>15573</v>
      </c>
    </row>
    <row r="12625" spans="1:2" x14ac:dyDescent="0.25">
      <c r="A12625" s="57">
        <v>51121814</v>
      </c>
      <c r="B12625" s="58" t="s">
        <v>14308</v>
      </c>
    </row>
    <row r="12626" spans="1:2" x14ac:dyDescent="0.25">
      <c r="A12626" s="57">
        <v>51121815</v>
      </c>
      <c r="B12626" s="58" t="s">
        <v>4084</v>
      </c>
    </row>
    <row r="12627" spans="1:2" x14ac:dyDescent="0.25">
      <c r="A12627" s="57">
        <v>51121816</v>
      </c>
      <c r="B12627" s="58" t="s">
        <v>14360</v>
      </c>
    </row>
    <row r="12628" spans="1:2" x14ac:dyDescent="0.25">
      <c r="A12628" s="57">
        <v>51121817</v>
      </c>
      <c r="B12628" s="58" t="s">
        <v>3897</v>
      </c>
    </row>
    <row r="12629" spans="1:2" x14ac:dyDescent="0.25">
      <c r="A12629" s="57">
        <v>51121818</v>
      </c>
      <c r="B12629" s="58" t="s">
        <v>13568</v>
      </c>
    </row>
    <row r="12630" spans="1:2" x14ac:dyDescent="0.25">
      <c r="A12630" s="57">
        <v>51121819</v>
      </c>
      <c r="B12630" s="58" t="s">
        <v>18462</v>
      </c>
    </row>
    <row r="12631" spans="1:2" x14ac:dyDescent="0.25">
      <c r="A12631" s="57">
        <v>51121820</v>
      </c>
      <c r="B12631" s="58" t="s">
        <v>9802</v>
      </c>
    </row>
    <row r="12632" spans="1:2" x14ac:dyDescent="0.25">
      <c r="A12632" s="57">
        <v>51121901</v>
      </c>
      <c r="B12632" s="58" t="s">
        <v>13759</v>
      </c>
    </row>
    <row r="12633" spans="1:2" x14ac:dyDescent="0.25">
      <c r="A12633" s="57">
        <v>51121902</v>
      </c>
      <c r="B12633" s="58" t="s">
        <v>16609</v>
      </c>
    </row>
    <row r="12634" spans="1:2" x14ac:dyDescent="0.25">
      <c r="A12634" s="57">
        <v>51121903</v>
      </c>
      <c r="B12634" s="58" t="s">
        <v>10775</v>
      </c>
    </row>
    <row r="12635" spans="1:2" x14ac:dyDescent="0.25">
      <c r="A12635" s="57">
        <v>51121904</v>
      </c>
      <c r="B12635" s="58" t="s">
        <v>10575</v>
      </c>
    </row>
    <row r="12636" spans="1:2" x14ac:dyDescent="0.25">
      <c r="A12636" s="57">
        <v>51121905</v>
      </c>
      <c r="B12636" s="58" t="s">
        <v>13996</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12171</v>
      </c>
    </row>
    <row r="12643" spans="1:2" x14ac:dyDescent="0.25">
      <c r="A12643" s="57">
        <v>51122104</v>
      </c>
      <c r="B12643" s="58" t="s">
        <v>10065</v>
      </c>
    </row>
    <row r="12644" spans="1:2" x14ac:dyDescent="0.25">
      <c r="A12644" s="57">
        <v>51122105</v>
      </c>
      <c r="B12644" s="58" t="s">
        <v>3567</v>
      </c>
    </row>
    <row r="12645" spans="1:2" x14ac:dyDescent="0.25">
      <c r="A12645" s="57">
        <v>51122107</v>
      </c>
      <c r="B12645" s="58" t="s">
        <v>7275</v>
      </c>
    </row>
    <row r="12646" spans="1:2" x14ac:dyDescent="0.25">
      <c r="A12646" s="57">
        <v>51122108</v>
      </c>
      <c r="B12646" s="58" t="s">
        <v>3705</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14843</v>
      </c>
    </row>
    <row r="12651" spans="1:2" x14ac:dyDescent="0.25">
      <c r="A12651" s="57">
        <v>51122201</v>
      </c>
      <c r="B12651" s="58" t="s">
        <v>5450</v>
      </c>
    </row>
    <row r="12652" spans="1:2" x14ac:dyDescent="0.25">
      <c r="A12652" s="57">
        <v>51122301</v>
      </c>
      <c r="B12652" s="58" t="s">
        <v>4008</v>
      </c>
    </row>
    <row r="12653" spans="1:2" x14ac:dyDescent="0.25">
      <c r="A12653" s="57">
        <v>51131501</v>
      </c>
      <c r="B12653" s="58" t="s">
        <v>16763</v>
      </c>
    </row>
    <row r="12654" spans="1:2" x14ac:dyDescent="0.25">
      <c r="A12654" s="57">
        <v>51131502</v>
      </c>
      <c r="B12654" s="58" t="s">
        <v>11771</v>
      </c>
    </row>
    <row r="12655" spans="1:2" x14ac:dyDescent="0.25">
      <c r="A12655" s="57">
        <v>51131503</v>
      </c>
      <c r="B12655" s="58" t="s">
        <v>15110</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10634</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12729</v>
      </c>
    </row>
    <row r="12662" spans="1:2" x14ac:dyDescent="0.25">
      <c r="A12662" s="57">
        <v>51131510</v>
      </c>
      <c r="B12662" s="58" t="s">
        <v>5536</v>
      </c>
    </row>
    <row r="12663" spans="1:2" x14ac:dyDescent="0.25">
      <c r="A12663" s="57">
        <v>51131511</v>
      </c>
      <c r="B12663" s="58" t="s">
        <v>3268</v>
      </c>
    </row>
    <row r="12664" spans="1:2" x14ac:dyDescent="0.25">
      <c r="A12664" s="57">
        <v>51131512</v>
      </c>
      <c r="B12664" s="58" t="s">
        <v>15814</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5633</v>
      </c>
    </row>
    <row r="12668" spans="1:2" x14ac:dyDescent="0.25">
      <c r="A12668" s="57">
        <v>51131516</v>
      </c>
      <c r="B12668" s="58" t="s">
        <v>14674</v>
      </c>
    </row>
    <row r="12669" spans="1:2" x14ac:dyDescent="0.25">
      <c r="A12669" s="57">
        <v>51131601</v>
      </c>
      <c r="B12669" s="58" t="s">
        <v>822</v>
      </c>
    </row>
    <row r="12670" spans="1:2" x14ac:dyDescent="0.25">
      <c r="A12670" s="57">
        <v>51131602</v>
      </c>
      <c r="B12670" s="58" t="s">
        <v>13332</v>
      </c>
    </row>
    <row r="12671" spans="1:2" x14ac:dyDescent="0.25">
      <c r="A12671" s="57">
        <v>51131603</v>
      </c>
      <c r="B12671" s="58" t="s">
        <v>3730</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10473</v>
      </c>
    </row>
    <row r="12681" spans="1:2" x14ac:dyDescent="0.25">
      <c r="A12681" s="57">
        <v>51131613</v>
      </c>
      <c r="B12681" s="58" t="s">
        <v>2697</v>
      </c>
    </row>
    <row r="12682" spans="1:2" x14ac:dyDescent="0.25">
      <c r="A12682" s="57">
        <v>51131614</v>
      </c>
      <c r="B12682" s="58" t="s">
        <v>6856</v>
      </c>
    </row>
    <row r="12683" spans="1:2" x14ac:dyDescent="0.25">
      <c r="A12683" s="57">
        <v>51131615</v>
      </c>
      <c r="B12683" s="58" t="s">
        <v>16978</v>
      </c>
    </row>
    <row r="12684" spans="1:2" x14ac:dyDescent="0.25">
      <c r="A12684" s="57">
        <v>51131616</v>
      </c>
      <c r="B12684" s="58" t="s">
        <v>11414</v>
      </c>
    </row>
    <row r="12685" spans="1:2" x14ac:dyDescent="0.25">
      <c r="A12685" s="57">
        <v>51131617</v>
      </c>
      <c r="B12685" s="58" t="s">
        <v>2881</v>
      </c>
    </row>
    <row r="12686" spans="1:2" x14ac:dyDescent="0.25">
      <c r="A12686" s="57">
        <v>51131701</v>
      </c>
      <c r="B12686" s="58" t="s">
        <v>15939</v>
      </c>
    </row>
    <row r="12687" spans="1:2" x14ac:dyDescent="0.25">
      <c r="A12687" s="57">
        <v>51131702</v>
      </c>
      <c r="B12687" s="58" t="s">
        <v>1286</v>
      </c>
    </row>
    <row r="12688" spans="1:2" x14ac:dyDescent="0.25">
      <c r="A12688" s="57">
        <v>51131703</v>
      </c>
      <c r="B12688" s="58" t="s">
        <v>18753</v>
      </c>
    </row>
    <row r="12689" spans="1:2" x14ac:dyDescent="0.25">
      <c r="A12689" s="57">
        <v>51131704</v>
      </c>
      <c r="B12689" s="58" t="s">
        <v>11480</v>
      </c>
    </row>
    <row r="12690" spans="1:2" x14ac:dyDescent="0.25">
      <c r="A12690" s="57">
        <v>51131705</v>
      </c>
      <c r="B12690" s="58" t="s">
        <v>10784</v>
      </c>
    </row>
    <row r="12691" spans="1:2" x14ac:dyDescent="0.25">
      <c r="A12691" s="57">
        <v>51131706</v>
      </c>
      <c r="B12691" s="58" t="s">
        <v>3940</v>
      </c>
    </row>
    <row r="12692" spans="1:2" x14ac:dyDescent="0.25">
      <c r="A12692" s="57">
        <v>51131707</v>
      </c>
      <c r="B12692" s="58" t="s">
        <v>8124</v>
      </c>
    </row>
    <row r="12693" spans="1:2" x14ac:dyDescent="0.25">
      <c r="A12693" s="57">
        <v>51131708</v>
      </c>
      <c r="B12693" s="58" t="s">
        <v>10640</v>
      </c>
    </row>
    <row r="12694" spans="1:2" x14ac:dyDescent="0.25">
      <c r="A12694" s="57">
        <v>51131709</v>
      </c>
      <c r="B12694" s="58" t="s">
        <v>1941</v>
      </c>
    </row>
    <row r="12695" spans="1:2" x14ac:dyDescent="0.25">
      <c r="A12695" s="57">
        <v>51131710</v>
      </c>
      <c r="B12695" s="58" t="s">
        <v>14299</v>
      </c>
    </row>
    <row r="12696" spans="1:2" x14ac:dyDescent="0.25">
      <c r="A12696" s="57">
        <v>51131711</v>
      </c>
      <c r="B12696" s="58" t="s">
        <v>12125</v>
      </c>
    </row>
    <row r="12697" spans="1:2" x14ac:dyDescent="0.25">
      <c r="A12697" s="57">
        <v>51131712</v>
      </c>
      <c r="B12697" s="58" t="s">
        <v>10615</v>
      </c>
    </row>
    <row r="12698" spans="1:2" x14ac:dyDescent="0.25">
      <c r="A12698" s="57">
        <v>51131713</v>
      </c>
      <c r="B12698" s="58" t="s">
        <v>8625</v>
      </c>
    </row>
    <row r="12699" spans="1:2" x14ac:dyDescent="0.25">
      <c r="A12699" s="57">
        <v>51131714</v>
      </c>
      <c r="B12699" s="58" t="s">
        <v>3106</v>
      </c>
    </row>
    <row r="12700" spans="1:2" x14ac:dyDescent="0.25">
      <c r="A12700" s="57">
        <v>51131715</v>
      </c>
      <c r="B12700" s="58" t="s">
        <v>5264</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15434</v>
      </c>
    </row>
    <row r="12708" spans="1:2" x14ac:dyDescent="0.25">
      <c r="A12708" s="57">
        <v>51131807</v>
      </c>
      <c r="B12708" s="58" t="s">
        <v>10726</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15069</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14618</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2225</v>
      </c>
    </row>
    <row r="12721" spans="1:2" x14ac:dyDescent="0.25">
      <c r="A12721" s="57">
        <v>51141501</v>
      </c>
      <c r="B12721" s="58" t="s">
        <v>13705</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14103</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7709</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15366</v>
      </c>
    </row>
    <row r="12732" spans="1:2" x14ac:dyDescent="0.25">
      <c r="A12732" s="57">
        <v>51141512</v>
      </c>
      <c r="B12732" s="58" t="s">
        <v>16285</v>
      </c>
    </row>
    <row r="12733" spans="1:2" x14ac:dyDescent="0.25">
      <c r="A12733" s="57">
        <v>51141513</v>
      </c>
      <c r="B12733" s="58" t="s">
        <v>12971</v>
      </c>
    </row>
    <row r="12734" spans="1:2" x14ac:dyDescent="0.25">
      <c r="A12734" s="57">
        <v>51141514</v>
      </c>
      <c r="B12734" s="58" t="s">
        <v>15001</v>
      </c>
    </row>
    <row r="12735" spans="1:2" x14ac:dyDescent="0.25">
      <c r="A12735" s="57">
        <v>51141515</v>
      </c>
      <c r="B12735" s="58" t="s">
        <v>5132</v>
      </c>
    </row>
    <row r="12736" spans="1:2" x14ac:dyDescent="0.25">
      <c r="A12736" s="57">
        <v>51141516</v>
      </c>
      <c r="B12736" s="58" t="s">
        <v>7323</v>
      </c>
    </row>
    <row r="12737" spans="1:2" x14ac:dyDescent="0.25">
      <c r="A12737" s="57">
        <v>51141517</v>
      </c>
      <c r="B12737" s="58" t="s">
        <v>13968</v>
      </c>
    </row>
    <row r="12738" spans="1:2" x14ac:dyDescent="0.25">
      <c r="A12738" s="57">
        <v>51141518</v>
      </c>
      <c r="B12738" s="58" t="s">
        <v>6842</v>
      </c>
    </row>
    <row r="12739" spans="1:2" x14ac:dyDescent="0.25">
      <c r="A12739" s="57">
        <v>51141519</v>
      </c>
      <c r="B12739" s="58" t="s">
        <v>3527</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14937</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15639</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7014</v>
      </c>
    </row>
    <row r="12749" spans="1:2" x14ac:dyDescent="0.25">
      <c r="A12749" s="57">
        <v>51141529</v>
      </c>
      <c r="B12749" s="58" t="s">
        <v>16260</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11231</v>
      </c>
    </row>
    <row r="12753" spans="1:2" x14ac:dyDescent="0.25">
      <c r="A12753" s="57">
        <v>51141533</v>
      </c>
      <c r="B12753" s="58" t="s">
        <v>5677</v>
      </c>
    </row>
    <row r="12754" spans="1:2" x14ac:dyDescent="0.25">
      <c r="A12754" s="57">
        <v>51141601</v>
      </c>
      <c r="B12754" s="58" t="s">
        <v>277</v>
      </c>
    </row>
    <row r="12755" spans="1:2" x14ac:dyDescent="0.25">
      <c r="A12755" s="57">
        <v>51141602</v>
      </c>
      <c r="B12755" s="58" t="s">
        <v>7671</v>
      </c>
    </row>
    <row r="12756" spans="1:2" x14ac:dyDescent="0.25">
      <c r="A12756" s="57">
        <v>51141603</v>
      </c>
      <c r="B12756" s="58" t="s">
        <v>10900</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13849</v>
      </c>
    </row>
    <row r="12760" spans="1:2" x14ac:dyDescent="0.25">
      <c r="A12760" s="57">
        <v>51141607</v>
      </c>
      <c r="B12760" s="58" t="s">
        <v>3193</v>
      </c>
    </row>
    <row r="12761" spans="1:2" x14ac:dyDescent="0.25">
      <c r="A12761" s="57">
        <v>51141608</v>
      </c>
      <c r="B12761" s="58" t="s">
        <v>14739</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8374</v>
      </c>
    </row>
    <row r="12765" spans="1:2" x14ac:dyDescent="0.25">
      <c r="A12765" s="57">
        <v>51141612</v>
      </c>
      <c r="B12765" s="58" t="s">
        <v>15948</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10454</v>
      </c>
    </row>
    <row r="12769" spans="1:2" x14ac:dyDescent="0.25">
      <c r="A12769" s="57">
        <v>51141616</v>
      </c>
      <c r="B12769" s="58" t="s">
        <v>14651</v>
      </c>
    </row>
    <row r="12770" spans="1:2" x14ac:dyDescent="0.25">
      <c r="A12770" s="57">
        <v>51141617</v>
      </c>
      <c r="B12770" s="58" t="s">
        <v>6579</v>
      </c>
    </row>
    <row r="12771" spans="1:2" x14ac:dyDescent="0.25">
      <c r="A12771" s="57">
        <v>51141618</v>
      </c>
      <c r="B12771" s="58" t="s">
        <v>4588</v>
      </c>
    </row>
    <row r="12772" spans="1:2" x14ac:dyDescent="0.25">
      <c r="A12772" s="57">
        <v>51141619</v>
      </c>
      <c r="B12772" s="58" t="s">
        <v>8754</v>
      </c>
    </row>
    <row r="12773" spans="1:2" x14ac:dyDescent="0.25">
      <c r="A12773" s="57">
        <v>51141620</v>
      </c>
      <c r="B12773" s="58" t="s">
        <v>14077</v>
      </c>
    </row>
    <row r="12774" spans="1:2" x14ac:dyDescent="0.25">
      <c r="A12774" s="57">
        <v>51141621</v>
      </c>
      <c r="B12774" s="58" t="s">
        <v>3426</v>
      </c>
    </row>
    <row r="12775" spans="1:2" x14ac:dyDescent="0.25">
      <c r="A12775" s="57">
        <v>51141622</v>
      </c>
      <c r="B12775" s="58" t="s">
        <v>5042</v>
      </c>
    </row>
    <row r="12776" spans="1:2" x14ac:dyDescent="0.25">
      <c r="A12776" s="57">
        <v>51141623</v>
      </c>
      <c r="B12776" s="58" t="s">
        <v>8468</v>
      </c>
    </row>
    <row r="12777" spans="1:2" x14ac:dyDescent="0.25">
      <c r="A12777" s="57">
        <v>51141624</v>
      </c>
      <c r="B12777" s="58" t="s">
        <v>83</v>
      </c>
    </row>
    <row r="12778" spans="1:2" x14ac:dyDescent="0.25">
      <c r="A12778" s="57">
        <v>51141625</v>
      </c>
      <c r="B12778" s="58" t="s">
        <v>5410</v>
      </c>
    </row>
    <row r="12779" spans="1:2" x14ac:dyDescent="0.25">
      <c r="A12779" s="57">
        <v>51141626</v>
      </c>
      <c r="B12779" s="58" t="s">
        <v>6244</v>
      </c>
    </row>
    <row r="12780" spans="1:2" x14ac:dyDescent="0.25">
      <c r="A12780" s="57">
        <v>51141627</v>
      </c>
      <c r="B12780" s="58" t="s">
        <v>14599</v>
      </c>
    </row>
    <row r="12781" spans="1:2" x14ac:dyDescent="0.25">
      <c r="A12781" s="57">
        <v>51141628</v>
      </c>
      <c r="B12781" s="58" t="s">
        <v>393</v>
      </c>
    </row>
    <row r="12782" spans="1:2" x14ac:dyDescent="0.25">
      <c r="A12782" s="57">
        <v>51141629</v>
      </c>
      <c r="B12782" s="58" t="s">
        <v>5070</v>
      </c>
    </row>
    <row r="12783" spans="1:2" x14ac:dyDescent="0.25">
      <c r="A12783" s="57">
        <v>51141630</v>
      </c>
      <c r="B12783" s="58" t="s">
        <v>17795</v>
      </c>
    </row>
    <row r="12784" spans="1:2" x14ac:dyDescent="0.25">
      <c r="A12784" s="57">
        <v>51141631</v>
      </c>
      <c r="B12784" s="58" t="s">
        <v>5797</v>
      </c>
    </row>
    <row r="12785" spans="1:2" x14ac:dyDescent="0.25">
      <c r="A12785" s="57">
        <v>51141632</v>
      </c>
      <c r="B12785" s="58" t="s">
        <v>12841</v>
      </c>
    </row>
    <row r="12786" spans="1:2" x14ac:dyDescent="0.25">
      <c r="A12786" s="57">
        <v>51141633</v>
      </c>
      <c r="B12786" s="58" t="s">
        <v>15668</v>
      </c>
    </row>
    <row r="12787" spans="1:2" x14ac:dyDescent="0.25">
      <c r="A12787" s="57">
        <v>51141701</v>
      </c>
      <c r="B12787" s="58" t="s">
        <v>15847</v>
      </c>
    </row>
    <row r="12788" spans="1:2" x14ac:dyDescent="0.25">
      <c r="A12788" s="57">
        <v>51141702</v>
      </c>
      <c r="B12788" s="58" t="s">
        <v>15090</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15232</v>
      </c>
    </row>
    <row r="12793" spans="1:2" x14ac:dyDescent="0.25">
      <c r="A12793" s="57">
        <v>51141707</v>
      </c>
      <c r="B12793" s="58" t="s">
        <v>16051</v>
      </c>
    </row>
    <row r="12794" spans="1:2" x14ac:dyDescent="0.25">
      <c r="A12794" s="57">
        <v>51141708</v>
      </c>
      <c r="B12794" s="58" t="s">
        <v>17176</v>
      </c>
    </row>
    <row r="12795" spans="1:2" x14ac:dyDescent="0.25">
      <c r="A12795" s="57">
        <v>51141709</v>
      </c>
      <c r="B12795" s="58" t="s">
        <v>16465</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10794</v>
      </c>
    </row>
    <row r="12807" spans="1:2" x14ac:dyDescent="0.25">
      <c r="A12807" s="57">
        <v>51141721</v>
      </c>
      <c r="B12807" s="58" t="s">
        <v>18417</v>
      </c>
    </row>
    <row r="12808" spans="1:2" x14ac:dyDescent="0.25">
      <c r="A12808" s="57">
        <v>51141722</v>
      </c>
      <c r="B12808" s="58" t="s">
        <v>17027</v>
      </c>
    </row>
    <row r="12809" spans="1:2" x14ac:dyDescent="0.25">
      <c r="A12809" s="57">
        <v>51141723</v>
      </c>
      <c r="B12809" s="58" t="s">
        <v>14609</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5047</v>
      </c>
    </row>
    <row r="12813" spans="1:2" x14ac:dyDescent="0.25">
      <c r="A12813" s="57">
        <v>51141727</v>
      </c>
      <c r="B12813" s="58" t="s">
        <v>17931</v>
      </c>
    </row>
    <row r="12814" spans="1:2" x14ac:dyDescent="0.25">
      <c r="A12814" s="57">
        <v>51141728</v>
      </c>
      <c r="B12814" s="58" t="s">
        <v>15209</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12791</v>
      </c>
    </row>
    <row r="12818" spans="1:2" x14ac:dyDescent="0.25">
      <c r="A12818" s="57">
        <v>51141803</v>
      </c>
      <c r="B12818" s="58" t="s">
        <v>3908</v>
      </c>
    </row>
    <row r="12819" spans="1:2" x14ac:dyDescent="0.25">
      <c r="A12819" s="57">
        <v>51141804</v>
      </c>
      <c r="B12819" s="58" t="s">
        <v>10312</v>
      </c>
    </row>
    <row r="12820" spans="1:2" x14ac:dyDescent="0.25">
      <c r="A12820" s="57">
        <v>51141805</v>
      </c>
      <c r="B12820" s="58" t="s">
        <v>14815</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11432</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14988</v>
      </c>
    </row>
    <row r="12827" spans="1:2" x14ac:dyDescent="0.25">
      <c r="A12827" s="57">
        <v>51141812</v>
      </c>
      <c r="B12827" s="58" t="s">
        <v>11440</v>
      </c>
    </row>
    <row r="12828" spans="1:2" x14ac:dyDescent="0.25">
      <c r="A12828" s="57">
        <v>51141813</v>
      </c>
      <c r="B12828" s="58" t="s">
        <v>6777</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6988</v>
      </c>
    </row>
    <row r="12832" spans="1:2" x14ac:dyDescent="0.25">
      <c r="A12832" s="57">
        <v>51141817</v>
      </c>
      <c r="B12832" s="58" t="s">
        <v>2066</v>
      </c>
    </row>
    <row r="12833" spans="1:2" x14ac:dyDescent="0.25">
      <c r="A12833" s="57">
        <v>51141818</v>
      </c>
      <c r="B12833" s="58" t="s">
        <v>13674</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6041</v>
      </c>
    </row>
    <row r="12837" spans="1:2" x14ac:dyDescent="0.25">
      <c r="A12837" s="57">
        <v>51141822</v>
      </c>
      <c r="B12837" s="58" t="s">
        <v>13008</v>
      </c>
    </row>
    <row r="12838" spans="1:2" x14ac:dyDescent="0.25">
      <c r="A12838" s="57">
        <v>51141903</v>
      </c>
      <c r="B12838" s="58" t="s">
        <v>13670</v>
      </c>
    </row>
    <row r="12839" spans="1:2" x14ac:dyDescent="0.25">
      <c r="A12839" s="57">
        <v>51141904</v>
      </c>
      <c r="B12839" s="58" t="s">
        <v>10836</v>
      </c>
    </row>
    <row r="12840" spans="1:2" x14ac:dyDescent="0.25">
      <c r="A12840" s="57">
        <v>51141907</v>
      </c>
      <c r="B12840" s="58" t="s">
        <v>18464</v>
      </c>
    </row>
    <row r="12841" spans="1:2" x14ac:dyDescent="0.25">
      <c r="A12841" s="57">
        <v>51141908</v>
      </c>
      <c r="B12841" s="58" t="s">
        <v>10232</v>
      </c>
    </row>
    <row r="12842" spans="1:2" x14ac:dyDescent="0.25">
      <c r="A12842" s="57">
        <v>51141910</v>
      </c>
      <c r="B12842" s="58" t="s">
        <v>7449</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10974</v>
      </c>
    </row>
    <row r="12846" spans="1:2" x14ac:dyDescent="0.25">
      <c r="A12846" s="57">
        <v>51141914</v>
      </c>
      <c r="B12846" s="58" t="s">
        <v>18486</v>
      </c>
    </row>
    <row r="12847" spans="1:2" x14ac:dyDescent="0.25">
      <c r="A12847" s="57">
        <v>51141915</v>
      </c>
      <c r="B12847" s="58" t="s">
        <v>16081</v>
      </c>
    </row>
    <row r="12848" spans="1:2" x14ac:dyDescent="0.25">
      <c r="A12848" s="57">
        <v>51141916</v>
      </c>
      <c r="B12848" s="58" t="s">
        <v>7137</v>
      </c>
    </row>
    <row r="12849" spans="1:2" x14ac:dyDescent="0.25">
      <c r="A12849" s="57">
        <v>51141917</v>
      </c>
      <c r="B12849" s="58" t="s">
        <v>16380</v>
      </c>
    </row>
    <row r="12850" spans="1:2" x14ac:dyDescent="0.25">
      <c r="A12850" s="57">
        <v>51141918</v>
      </c>
      <c r="B12850" s="58" t="s">
        <v>10731</v>
      </c>
    </row>
    <row r="12851" spans="1:2" x14ac:dyDescent="0.25">
      <c r="A12851" s="57">
        <v>51141919</v>
      </c>
      <c r="B12851" s="58" t="s">
        <v>13538</v>
      </c>
    </row>
    <row r="12852" spans="1:2" x14ac:dyDescent="0.25">
      <c r="A12852" s="57">
        <v>51141920</v>
      </c>
      <c r="B12852" s="58" t="s">
        <v>14212</v>
      </c>
    </row>
    <row r="12853" spans="1:2" x14ac:dyDescent="0.25">
      <c r="A12853" s="57">
        <v>51141921</v>
      </c>
      <c r="B12853" s="58" t="s">
        <v>2094</v>
      </c>
    </row>
    <row r="12854" spans="1:2" x14ac:dyDescent="0.25">
      <c r="A12854" s="57">
        <v>51141922</v>
      </c>
      <c r="B12854" s="58" t="s">
        <v>16592</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13505</v>
      </c>
    </row>
    <row r="12858" spans="1:2" x14ac:dyDescent="0.25">
      <c r="A12858" s="57">
        <v>51142004</v>
      </c>
      <c r="B12858" s="58" t="s">
        <v>3869</v>
      </c>
    </row>
    <row r="12859" spans="1:2" x14ac:dyDescent="0.25">
      <c r="A12859" s="57">
        <v>51142005</v>
      </c>
      <c r="B12859" s="58" t="s">
        <v>14000</v>
      </c>
    </row>
    <row r="12860" spans="1:2" x14ac:dyDescent="0.25">
      <c r="A12860" s="57">
        <v>51142006</v>
      </c>
      <c r="B12860" s="58" t="s">
        <v>15978</v>
      </c>
    </row>
    <row r="12861" spans="1:2" x14ac:dyDescent="0.25">
      <c r="A12861" s="57">
        <v>51142009</v>
      </c>
      <c r="B12861" s="58" t="s">
        <v>3516</v>
      </c>
    </row>
    <row r="12862" spans="1:2" x14ac:dyDescent="0.25">
      <c r="A12862" s="57">
        <v>51142010</v>
      </c>
      <c r="B12862" s="58" t="s">
        <v>5705</v>
      </c>
    </row>
    <row r="12863" spans="1:2" x14ac:dyDescent="0.25">
      <c r="A12863" s="57">
        <v>51142011</v>
      </c>
      <c r="B12863" s="58" t="s">
        <v>7240</v>
      </c>
    </row>
    <row r="12864" spans="1:2" x14ac:dyDescent="0.25">
      <c r="A12864" s="57">
        <v>51142012</v>
      </c>
      <c r="B12864" s="58" t="s">
        <v>16680</v>
      </c>
    </row>
    <row r="12865" spans="1:2" x14ac:dyDescent="0.25">
      <c r="A12865" s="57">
        <v>51142013</v>
      </c>
      <c r="B12865" s="58" t="s">
        <v>15528</v>
      </c>
    </row>
    <row r="12866" spans="1:2" x14ac:dyDescent="0.25">
      <c r="A12866" s="57">
        <v>51142014</v>
      </c>
      <c r="B12866" s="58" t="s">
        <v>4675</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12365</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18763</v>
      </c>
    </row>
    <row r="12873" spans="1:2" x14ac:dyDescent="0.25">
      <c r="A12873" s="57">
        <v>51142103</v>
      </c>
      <c r="B12873" s="58" t="s">
        <v>11057</v>
      </c>
    </row>
    <row r="12874" spans="1:2" x14ac:dyDescent="0.25">
      <c r="A12874" s="57">
        <v>51142104</v>
      </c>
      <c r="B12874" s="58" t="s">
        <v>2692</v>
      </c>
    </row>
    <row r="12875" spans="1:2" x14ac:dyDescent="0.25">
      <c r="A12875" s="57">
        <v>51142105</v>
      </c>
      <c r="B12875" s="58" t="s">
        <v>10270</v>
      </c>
    </row>
    <row r="12876" spans="1:2" x14ac:dyDescent="0.25">
      <c r="A12876" s="57">
        <v>51142106</v>
      </c>
      <c r="B12876" s="58" t="s">
        <v>6880</v>
      </c>
    </row>
    <row r="12877" spans="1:2" x14ac:dyDescent="0.25">
      <c r="A12877" s="57">
        <v>51142107</v>
      </c>
      <c r="B12877" s="58" t="s">
        <v>5091</v>
      </c>
    </row>
    <row r="12878" spans="1:2" x14ac:dyDescent="0.25">
      <c r="A12878" s="57">
        <v>51142108</v>
      </c>
      <c r="B12878" s="58" t="s">
        <v>16199</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3452</v>
      </c>
    </row>
    <row r="12882" spans="1:2" x14ac:dyDescent="0.25">
      <c r="A12882" s="57">
        <v>51142112</v>
      </c>
      <c r="B12882" s="58" t="s">
        <v>6704</v>
      </c>
    </row>
    <row r="12883" spans="1:2" x14ac:dyDescent="0.25">
      <c r="A12883" s="57">
        <v>51142113</v>
      </c>
      <c r="B12883" s="58" t="s">
        <v>6147</v>
      </c>
    </row>
    <row r="12884" spans="1:2" x14ac:dyDescent="0.25">
      <c r="A12884" s="57">
        <v>51142114</v>
      </c>
      <c r="B12884" s="58" t="s">
        <v>15766</v>
      </c>
    </row>
    <row r="12885" spans="1:2" x14ac:dyDescent="0.25">
      <c r="A12885" s="57">
        <v>51142116</v>
      </c>
      <c r="B12885" s="58" t="s">
        <v>15885</v>
      </c>
    </row>
    <row r="12886" spans="1:2" x14ac:dyDescent="0.25">
      <c r="A12886" s="57">
        <v>51142117</v>
      </c>
      <c r="B12886" s="58" t="s">
        <v>15101</v>
      </c>
    </row>
    <row r="12887" spans="1:2" x14ac:dyDescent="0.25">
      <c r="A12887" s="57">
        <v>51142118</v>
      </c>
      <c r="B12887" s="58" t="s">
        <v>10771</v>
      </c>
    </row>
    <row r="12888" spans="1:2" x14ac:dyDescent="0.25">
      <c r="A12888" s="57">
        <v>51142119</v>
      </c>
      <c r="B12888" s="58" t="s">
        <v>9120</v>
      </c>
    </row>
    <row r="12889" spans="1:2" x14ac:dyDescent="0.25">
      <c r="A12889" s="57">
        <v>51142120</v>
      </c>
      <c r="B12889" s="58" t="s">
        <v>16015</v>
      </c>
    </row>
    <row r="12890" spans="1:2" x14ac:dyDescent="0.25">
      <c r="A12890" s="57">
        <v>51142121</v>
      </c>
      <c r="B12890" s="58" t="s">
        <v>14380</v>
      </c>
    </row>
    <row r="12891" spans="1:2" x14ac:dyDescent="0.25">
      <c r="A12891" s="57">
        <v>51142122</v>
      </c>
      <c r="B12891" s="58" t="s">
        <v>13152</v>
      </c>
    </row>
    <row r="12892" spans="1:2" x14ac:dyDescent="0.25">
      <c r="A12892" s="57">
        <v>51142123</v>
      </c>
      <c r="B12892" s="58" t="s">
        <v>10200</v>
      </c>
    </row>
    <row r="12893" spans="1:2" x14ac:dyDescent="0.25">
      <c r="A12893" s="57">
        <v>51142124</v>
      </c>
      <c r="B12893" s="58" t="s">
        <v>16217</v>
      </c>
    </row>
    <row r="12894" spans="1:2" x14ac:dyDescent="0.25">
      <c r="A12894" s="57">
        <v>51142125</v>
      </c>
      <c r="B12894" s="58" t="s">
        <v>11849</v>
      </c>
    </row>
    <row r="12895" spans="1:2" x14ac:dyDescent="0.25">
      <c r="A12895" s="57">
        <v>51142126</v>
      </c>
      <c r="B12895" s="58" t="s">
        <v>17168</v>
      </c>
    </row>
    <row r="12896" spans="1:2" x14ac:dyDescent="0.25">
      <c r="A12896" s="57">
        <v>51142127</v>
      </c>
      <c r="B12896" s="58" t="s">
        <v>16631</v>
      </c>
    </row>
    <row r="12897" spans="1:2" x14ac:dyDescent="0.25">
      <c r="A12897" s="57">
        <v>51142128</v>
      </c>
      <c r="B12897" s="58" t="s">
        <v>13082</v>
      </c>
    </row>
    <row r="12898" spans="1:2" x14ac:dyDescent="0.25">
      <c r="A12898" s="57">
        <v>51142129</v>
      </c>
      <c r="B12898" s="58" t="s">
        <v>10125</v>
      </c>
    </row>
    <row r="12899" spans="1:2" x14ac:dyDescent="0.25">
      <c r="A12899" s="57">
        <v>51142130</v>
      </c>
      <c r="B12899" s="58" t="s">
        <v>1981</v>
      </c>
    </row>
    <row r="12900" spans="1:2" x14ac:dyDescent="0.25">
      <c r="A12900" s="57">
        <v>51142131</v>
      </c>
      <c r="B12900" s="58" t="s">
        <v>16145</v>
      </c>
    </row>
    <row r="12901" spans="1:2" x14ac:dyDescent="0.25">
      <c r="A12901" s="57">
        <v>51142132</v>
      </c>
      <c r="B12901" s="58" t="s">
        <v>486</v>
      </c>
    </row>
    <row r="12902" spans="1:2" x14ac:dyDescent="0.25">
      <c r="A12902" s="57">
        <v>51142133</v>
      </c>
      <c r="B12902" s="58" t="s">
        <v>10632</v>
      </c>
    </row>
    <row r="12903" spans="1:2" x14ac:dyDescent="0.25">
      <c r="A12903" s="57">
        <v>51142134</v>
      </c>
      <c r="B12903" s="58" t="s">
        <v>3068</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10229</v>
      </c>
    </row>
    <row r="12907" spans="1:2" x14ac:dyDescent="0.25">
      <c r="A12907" s="57">
        <v>51142138</v>
      </c>
      <c r="B12907" s="58" t="s">
        <v>3499</v>
      </c>
    </row>
    <row r="12908" spans="1:2" x14ac:dyDescent="0.25">
      <c r="A12908" s="57">
        <v>51142139</v>
      </c>
      <c r="B12908" s="58" t="s">
        <v>8169</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15188</v>
      </c>
    </row>
    <row r="12912" spans="1:2" x14ac:dyDescent="0.25">
      <c r="A12912" s="57">
        <v>51142143</v>
      </c>
      <c r="B12912" s="58" t="s">
        <v>2875</v>
      </c>
    </row>
    <row r="12913" spans="1:2" x14ac:dyDescent="0.25">
      <c r="A12913" s="57">
        <v>51142144</v>
      </c>
      <c r="B12913" s="58" t="s">
        <v>9662</v>
      </c>
    </row>
    <row r="12914" spans="1:2" x14ac:dyDescent="0.25">
      <c r="A12914" s="57">
        <v>51142145</v>
      </c>
      <c r="B12914" s="58" t="s">
        <v>11940</v>
      </c>
    </row>
    <row r="12915" spans="1:2" x14ac:dyDescent="0.25">
      <c r="A12915" s="57">
        <v>51142146</v>
      </c>
      <c r="B12915" s="58" t="s">
        <v>10003</v>
      </c>
    </row>
    <row r="12916" spans="1:2" x14ac:dyDescent="0.25">
      <c r="A12916" s="57">
        <v>51142147</v>
      </c>
      <c r="B12916" s="58" t="s">
        <v>5957</v>
      </c>
    </row>
    <row r="12917" spans="1:2" x14ac:dyDescent="0.25">
      <c r="A12917" s="57">
        <v>51142148</v>
      </c>
      <c r="B12917" s="58" t="s">
        <v>16131</v>
      </c>
    </row>
    <row r="12918" spans="1:2" x14ac:dyDescent="0.25">
      <c r="A12918" s="57">
        <v>51142149</v>
      </c>
      <c r="B12918" s="58" t="s">
        <v>8890</v>
      </c>
    </row>
    <row r="12919" spans="1:2" x14ac:dyDescent="0.25">
      <c r="A12919" s="57">
        <v>51142201</v>
      </c>
      <c r="B12919" s="58" t="s">
        <v>4196</v>
      </c>
    </row>
    <row r="12920" spans="1:2" x14ac:dyDescent="0.25">
      <c r="A12920" s="57">
        <v>51142202</v>
      </c>
      <c r="B12920" s="58" t="s">
        <v>8456</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10638</v>
      </c>
    </row>
    <row r="12925" spans="1:2" x14ac:dyDescent="0.25">
      <c r="A12925" s="57">
        <v>51142208</v>
      </c>
      <c r="B12925" s="58" t="s">
        <v>2675</v>
      </c>
    </row>
    <row r="12926" spans="1:2" x14ac:dyDescent="0.25">
      <c r="A12926" s="57">
        <v>51142209</v>
      </c>
      <c r="B12926" s="58" t="s">
        <v>16109</v>
      </c>
    </row>
    <row r="12927" spans="1:2" x14ac:dyDescent="0.25">
      <c r="A12927" s="57">
        <v>51142210</v>
      </c>
      <c r="B12927" s="58" t="s">
        <v>15214</v>
      </c>
    </row>
    <row r="12928" spans="1:2" x14ac:dyDescent="0.25">
      <c r="A12928" s="57">
        <v>51142211</v>
      </c>
      <c r="B12928" s="58" t="s">
        <v>6699</v>
      </c>
    </row>
    <row r="12929" spans="1:2" x14ac:dyDescent="0.25">
      <c r="A12929" s="57">
        <v>51142212</v>
      </c>
      <c r="B12929" s="58" t="s">
        <v>10711</v>
      </c>
    </row>
    <row r="12930" spans="1:2" x14ac:dyDescent="0.25">
      <c r="A12930" s="57">
        <v>51142213</v>
      </c>
      <c r="B12930" s="58" t="s">
        <v>7204</v>
      </c>
    </row>
    <row r="12931" spans="1:2" x14ac:dyDescent="0.25">
      <c r="A12931" s="57">
        <v>51142214</v>
      </c>
      <c r="B12931" s="58" t="s">
        <v>10946</v>
      </c>
    </row>
    <row r="12932" spans="1:2" x14ac:dyDescent="0.25">
      <c r="A12932" s="57">
        <v>51142215</v>
      </c>
      <c r="B12932" s="58" t="s">
        <v>445</v>
      </c>
    </row>
    <row r="12933" spans="1:2" x14ac:dyDescent="0.25">
      <c r="A12933" s="57">
        <v>51142216</v>
      </c>
      <c r="B12933" s="58" t="s">
        <v>10558</v>
      </c>
    </row>
    <row r="12934" spans="1:2" x14ac:dyDescent="0.25">
      <c r="A12934" s="57">
        <v>51142217</v>
      </c>
      <c r="B12934" s="58" t="s">
        <v>7510</v>
      </c>
    </row>
    <row r="12935" spans="1:2" x14ac:dyDescent="0.25">
      <c r="A12935" s="57">
        <v>51142218</v>
      </c>
      <c r="B12935" s="58" t="s">
        <v>2329</v>
      </c>
    </row>
    <row r="12936" spans="1:2" x14ac:dyDescent="0.25">
      <c r="A12936" s="57">
        <v>51142219</v>
      </c>
      <c r="B12936" s="58" t="s">
        <v>5233</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15836</v>
      </c>
    </row>
    <row r="12940" spans="1:2" x14ac:dyDescent="0.25">
      <c r="A12940" s="57">
        <v>51142223</v>
      </c>
      <c r="B12940" s="58" t="s">
        <v>5141</v>
      </c>
    </row>
    <row r="12941" spans="1:2" x14ac:dyDescent="0.25">
      <c r="A12941" s="57">
        <v>51142224</v>
      </c>
      <c r="B12941" s="58" t="s">
        <v>15175</v>
      </c>
    </row>
    <row r="12942" spans="1:2" x14ac:dyDescent="0.25">
      <c r="A12942" s="57">
        <v>51142225</v>
      </c>
      <c r="B12942" s="58" t="s">
        <v>11610</v>
      </c>
    </row>
    <row r="12943" spans="1:2" x14ac:dyDescent="0.25">
      <c r="A12943" s="57">
        <v>51142226</v>
      </c>
      <c r="B12943" s="58" t="s">
        <v>15801</v>
      </c>
    </row>
    <row r="12944" spans="1:2" x14ac:dyDescent="0.25">
      <c r="A12944" s="57">
        <v>51142227</v>
      </c>
      <c r="B12944" s="58" t="s">
        <v>14582</v>
      </c>
    </row>
    <row r="12945" spans="1:2" x14ac:dyDescent="0.25">
      <c r="A12945" s="57">
        <v>51142228</v>
      </c>
      <c r="B12945" s="58" t="s">
        <v>17565</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16430</v>
      </c>
    </row>
    <row r="12949" spans="1:2" x14ac:dyDescent="0.25">
      <c r="A12949" s="57">
        <v>51142232</v>
      </c>
      <c r="B12949" s="58" t="s">
        <v>2368</v>
      </c>
    </row>
    <row r="12950" spans="1:2" x14ac:dyDescent="0.25">
      <c r="A12950" s="57">
        <v>51142233</v>
      </c>
      <c r="B12950" s="58" t="s">
        <v>8403</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5127</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10577</v>
      </c>
    </row>
    <row r="12960" spans="1:2" x14ac:dyDescent="0.25">
      <c r="A12960" s="57">
        <v>51142401</v>
      </c>
      <c r="B12960" s="58" t="s">
        <v>1512</v>
      </c>
    </row>
    <row r="12961" spans="1:2" x14ac:dyDescent="0.25">
      <c r="A12961" s="57">
        <v>51142402</v>
      </c>
      <c r="B12961" s="58" t="s">
        <v>15480</v>
      </c>
    </row>
    <row r="12962" spans="1:2" x14ac:dyDescent="0.25">
      <c r="A12962" s="57">
        <v>51142403</v>
      </c>
      <c r="B12962" s="58" t="s">
        <v>6154</v>
      </c>
    </row>
    <row r="12963" spans="1:2" x14ac:dyDescent="0.25">
      <c r="A12963" s="57">
        <v>51142404</v>
      </c>
      <c r="B12963" s="58" t="s">
        <v>16279</v>
      </c>
    </row>
    <row r="12964" spans="1:2" x14ac:dyDescent="0.25">
      <c r="A12964" s="57">
        <v>51142405</v>
      </c>
      <c r="B12964" s="58" t="s">
        <v>10398</v>
      </c>
    </row>
    <row r="12965" spans="1:2" x14ac:dyDescent="0.25">
      <c r="A12965" s="57">
        <v>51142406</v>
      </c>
      <c r="B12965" s="58" t="s">
        <v>4981</v>
      </c>
    </row>
    <row r="12966" spans="1:2" x14ac:dyDescent="0.25">
      <c r="A12966" s="57">
        <v>51142407</v>
      </c>
      <c r="B12966" s="58" t="s">
        <v>14654</v>
      </c>
    </row>
    <row r="12967" spans="1:2" x14ac:dyDescent="0.25">
      <c r="A12967" s="57">
        <v>51142408</v>
      </c>
      <c r="B12967" s="58" t="s">
        <v>7698</v>
      </c>
    </row>
    <row r="12968" spans="1:2" x14ac:dyDescent="0.25">
      <c r="A12968" s="57">
        <v>51142409</v>
      </c>
      <c r="B12968" s="58" t="s">
        <v>2676</v>
      </c>
    </row>
    <row r="12969" spans="1:2" x14ac:dyDescent="0.25">
      <c r="A12969" s="57">
        <v>51142410</v>
      </c>
      <c r="B12969" s="58" t="s">
        <v>15195</v>
      </c>
    </row>
    <row r="12970" spans="1:2" x14ac:dyDescent="0.25">
      <c r="A12970" s="57">
        <v>51142411</v>
      </c>
      <c r="B12970" s="58" t="s">
        <v>3297</v>
      </c>
    </row>
    <row r="12971" spans="1:2" x14ac:dyDescent="0.25">
      <c r="A12971" s="57">
        <v>51142412</v>
      </c>
      <c r="B12971" s="58" t="s">
        <v>5235</v>
      </c>
    </row>
    <row r="12972" spans="1:2" x14ac:dyDescent="0.25">
      <c r="A12972" s="57">
        <v>51142413</v>
      </c>
      <c r="B12972" s="58" t="s">
        <v>3458</v>
      </c>
    </row>
    <row r="12973" spans="1:2" x14ac:dyDescent="0.25">
      <c r="A12973" s="57">
        <v>51142414</v>
      </c>
      <c r="B12973" s="58" t="s">
        <v>4954</v>
      </c>
    </row>
    <row r="12974" spans="1:2" x14ac:dyDescent="0.25">
      <c r="A12974" s="57">
        <v>51142501</v>
      </c>
      <c r="B12974" s="58" t="s">
        <v>12049</v>
      </c>
    </row>
    <row r="12975" spans="1:2" x14ac:dyDescent="0.25">
      <c r="A12975" s="57">
        <v>51142502</v>
      </c>
      <c r="B12975" s="58" t="s">
        <v>9117</v>
      </c>
    </row>
    <row r="12976" spans="1:2" x14ac:dyDescent="0.25">
      <c r="A12976" s="57">
        <v>51142503</v>
      </c>
      <c r="B12976" s="58" t="s">
        <v>6401</v>
      </c>
    </row>
    <row r="12977" spans="1:2" x14ac:dyDescent="0.25">
      <c r="A12977" s="57">
        <v>51142504</v>
      </c>
      <c r="B12977" s="58" t="s">
        <v>14634</v>
      </c>
    </row>
    <row r="12978" spans="1:2" x14ac:dyDescent="0.25">
      <c r="A12978" s="57">
        <v>51142505</v>
      </c>
      <c r="B12978" s="58" t="s">
        <v>18319</v>
      </c>
    </row>
    <row r="12979" spans="1:2" x14ac:dyDescent="0.25">
      <c r="A12979" s="57">
        <v>51142506</v>
      </c>
      <c r="B12979" s="58" t="s">
        <v>5682</v>
      </c>
    </row>
    <row r="12980" spans="1:2" x14ac:dyDescent="0.25">
      <c r="A12980" s="57">
        <v>51142507</v>
      </c>
      <c r="B12980" s="58" t="s">
        <v>11730</v>
      </c>
    </row>
    <row r="12981" spans="1:2" x14ac:dyDescent="0.25">
      <c r="A12981" s="57">
        <v>51142508</v>
      </c>
      <c r="B12981" s="58" t="s">
        <v>17140</v>
      </c>
    </row>
    <row r="12982" spans="1:2" x14ac:dyDescent="0.25">
      <c r="A12982" s="57">
        <v>51142509</v>
      </c>
      <c r="B12982" s="58" t="s">
        <v>5681</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11719</v>
      </c>
    </row>
    <row r="12987" spans="1:2" x14ac:dyDescent="0.25">
      <c r="A12987" s="57">
        <v>51142604</v>
      </c>
      <c r="B12987" s="58" t="s">
        <v>10064</v>
      </c>
    </row>
    <row r="12988" spans="1:2" x14ac:dyDescent="0.25">
      <c r="A12988" s="57">
        <v>51142605</v>
      </c>
      <c r="B12988" s="58" t="s">
        <v>15119</v>
      </c>
    </row>
    <row r="12989" spans="1:2" x14ac:dyDescent="0.25">
      <c r="A12989" s="57">
        <v>51142606</v>
      </c>
      <c r="B12989" s="58" t="s">
        <v>7583</v>
      </c>
    </row>
    <row r="12990" spans="1:2" x14ac:dyDescent="0.25">
      <c r="A12990" s="57">
        <v>51142607</v>
      </c>
      <c r="B12990" s="58" t="s">
        <v>13647</v>
      </c>
    </row>
    <row r="12991" spans="1:2" x14ac:dyDescent="0.25">
      <c r="A12991" s="57">
        <v>51142608</v>
      </c>
      <c r="B12991" s="58" t="s">
        <v>11649</v>
      </c>
    </row>
    <row r="12992" spans="1:2" x14ac:dyDescent="0.25">
      <c r="A12992" s="57">
        <v>51142609</v>
      </c>
      <c r="B12992" s="58" t="s">
        <v>4860</v>
      </c>
    </row>
    <row r="12993" spans="1:2" x14ac:dyDescent="0.25">
      <c r="A12993" s="57">
        <v>51142610</v>
      </c>
      <c r="B12993" s="58" t="s">
        <v>3234</v>
      </c>
    </row>
    <row r="12994" spans="1:2" x14ac:dyDescent="0.25">
      <c r="A12994" s="57">
        <v>51142611</v>
      </c>
      <c r="B12994" s="58" t="s">
        <v>12682</v>
      </c>
    </row>
    <row r="12995" spans="1:2" x14ac:dyDescent="0.25">
      <c r="A12995" s="57">
        <v>51142612</v>
      </c>
      <c r="B12995" s="58" t="s">
        <v>11004</v>
      </c>
    </row>
    <row r="12996" spans="1:2" x14ac:dyDescent="0.25">
      <c r="A12996" s="57">
        <v>51142613</v>
      </c>
      <c r="B12996" s="58" t="s">
        <v>16974</v>
      </c>
    </row>
    <row r="12997" spans="1:2" x14ac:dyDescent="0.25">
      <c r="A12997" s="57">
        <v>51142614</v>
      </c>
      <c r="B12997" s="58" t="s">
        <v>11399</v>
      </c>
    </row>
    <row r="12998" spans="1:2" x14ac:dyDescent="0.25">
      <c r="A12998" s="57">
        <v>51142615</v>
      </c>
      <c r="B12998" s="58" t="s">
        <v>16711</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8137</v>
      </c>
    </row>
    <row r="13005" spans="1:2" x14ac:dyDescent="0.25">
      <c r="A13005" s="57">
        <v>51142801</v>
      </c>
      <c r="B13005" s="58" t="s">
        <v>14549</v>
      </c>
    </row>
    <row r="13006" spans="1:2" x14ac:dyDescent="0.25">
      <c r="A13006" s="57">
        <v>51142901</v>
      </c>
      <c r="B13006" s="58" t="s">
        <v>4856</v>
      </c>
    </row>
    <row r="13007" spans="1:2" x14ac:dyDescent="0.25">
      <c r="A13007" s="57">
        <v>51142902</v>
      </c>
      <c r="B13007" s="58" t="s">
        <v>13614</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18759</v>
      </c>
    </row>
    <row r="13014" spans="1:2" x14ac:dyDescent="0.25">
      <c r="A13014" s="57">
        <v>51142909</v>
      </c>
      <c r="B13014" s="58" t="s">
        <v>1453</v>
      </c>
    </row>
    <row r="13015" spans="1:2" x14ac:dyDescent="0.25">
      <c r="A13015" s="57">
        <v>51142910</v>
      </c>
      <c r="B13015" s="58" t="s">
        <v>9839</v>
      </c>
    </row>
    <row r="13016" spans="1:2" x14ac:dyDescent="0.25">
      <c r="A13016" s="57">
        <v>51142911</v>
      </c>
      <c r="B13016" s="58" t="s">
        <v>14587</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13684</v>
      </c>
    </row>
    <row r="13020" spans="1:2" x14ac:dyDescent="0.25">
      <c r="A13020" s="57">
        <v>51142915</v>
      </c>
      <c r="B13020" s="58" t="s">
        <v>12698</v>
      </c>
    </row>
    <row r="13021" spans="1:2" x14ac:dyDescent="0.25">
      <c r="A13021" s="57">
        <v>51142916</v>
      </c>
      <c r="B13021" s="58" t="s">
        <v>7688</v>
      </c>
    </row>
    <row r="13022" spans="1:2" x14ac:dyDescent="0.25">
      <c r="A13022" s="57">
        <v>51142917</v>
      </c>
      <c r="B13022" s="58" t="s">
        <v>10043</v>
      </c>
    </row>
    <row r="13023" spans="1:2" x14ac:dyDescent="0.25">
      <c r="A13023" s="57">
        <v>51142918</v>
      </c>
      <c r="B13023" s="58" t="s">
        <v>8021</v>
      </c>
    </row>
    <row r="13024" spans="1:2" x14ac:dyDescent="0.25">
      <c r="A13024" s="57">
        <v>51142919</v>
      </c>
      <c r="B13024" s="58" t="s">
        <v>10968</v>
      </c>
    </row>
    <row r="13025" spans="1:2" x14ac:dyDescent="0.25">
      <c r="A13025" s="57">
        <v>51142920</v>
      </c>
      <c r="B13025" s="58" t="s">
        <v>2306</v>
      </c>
    </row>
    <row r="13026" spans="1:2" x14ac:dyDescent="0.25">
      <c r="A13026" s="57">
        <v>51142921</v>
      </c>
      <c r="B13026" s="58" t="s">
        <v>14469</v>
      </c>
    </row>
    <row r="13027" spans="1:2" x14ac:dyDescent="0.25">
      <c r="A13027" s="57">
        <v>51142922</v>
      </c>
      <c r="B13027" s="58" t="s">
        <v>6753</v>
      </c>
    </row>
    <row r="13028" spans="1:2" x14ac:dyDescent="0.25">
      <c r="A13028" s="57">
        <v>51142923</v>
      </c>
      <c r="B13028" s="58" t="s">
        <v>3325</v>
      </c>
    </row>
    <row r="13029" spans="1:2" x14ac:dyDescent="0.25">
      <c r="A13029" s="57">
        <v>51142924</v>
      </c>
      <c r="B13029" s="58" t="s">
        <v>5395</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10757</v>
      </c>
    </row>
    <row r="13033" spans="1:2" x14ac:dyDescent="0.25">
      <c r="A13033" s="57">
        <v>51142928</v>
      </c>
      <c r="B13033" s="58" t="s">
        <v>5594</v>
      </c>
    </row>
    <row r="13034" spans="1:2" x14ac:dyDescent="0.25">
      <c r="A13034" s="57">
        <v>51142929</v>
      </c>
      <c r="B13034" s="58" t="s">
        <v>7636</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5773</v>
      </c>
    </row>
    <row r="13040" spans="1:2" x14ac:dyDescent="0.25">
      <c r="A13040" s="57">
        <v>51142935</v>
      </c>
      <c r="B13040" s="58" t="s">
        <v>4537</v>
      </c>
    </row>
    <row r="13041" spans="1:2" x14ac:dyDescent="0.25">
      <c r="A13041" s="57">
        <v>51142936</v>
      </c>
      <c r="B13041" s="58" t="s">
        <v>15837</v>
      </c>
    </row>
    <row r="13042" spans="1:2" x14ac:dyDescent="0.25">
      <c r="A13042" s="57">
        <v>51142937</v>
      </c>
      <c r="B13042" s="58" t="s">
        <v>2571</v>
      </c>
    </row>
    <row r="13043" spans="1:2" x14ac:dyDescent="0.25">
      <c r="A13043" s="57">
        <v>51142938</v>
      </c>
      <c r="B13043" s="58" t="s">
        <v>11952</v>
      </c>
    </row>
    <row r="13044" spans="1:2" x14ac:dyDescent="0.25">
      <c r="A13044" s="57">
        <v>51142939</v>
      </c>
      <c r="B13044" s="58" t="s">
        <v>14764</v>
      </c>
    </row>
    <row r="13045" spans="1:2" x14ac:dyDescent="0.25">
      <c r="A13045" s="57">
        <v>51142940</v>
      </c>
      <c r="B13045" s="58" t="s">
        <v>17771</v>
      </c>
    </row>
    <row r="13046" spans="1:2" x14ac:dyDescent="0.25">
      <c r="A13046" s="57">
        <v>51142941</v>
      </c>
      <c r="B13046" s="58" t="s">
        <v>11482</v>
      </c>
    </row>
    <row r="13047" spans="1:2" x14ac:dyDescent="0.25">
      <c r="A13047" s="57">
        <v>51142942</v>
      </c>
      <c r="B13047" s="58" t="s">
        <v>3439</v>
      </c>
    </row>
    <row r="13048" spans="1:2" x14ac:dyDescent="0.25">
      <c r="A13048" s="57">
        <v>51142943</v>
      </c>
      <c r="B13048" s="58" t="s">
        <v>9718</v>
      </c>
    </row>
    <row r="13049" spans="1:2" x14ac:dyDescent="0.25">
      <c r="A13049" s="57">
        <v>51142944</v>
      </c>
      <c r="B13049" s="58" t="s">
        <v>2282</v>
      </c>
    </row>
    <row r="13050" spans="1:2" x14ac:dyDescent="0.25">
      <c r="A13050" s="57">
        <v>51142945</v>
      </c>
      <c r="B13050" s="58" t="s">
        <v>5648</v>
      </c>
    </row>
    <row r="13051" spans="1:2" x14ac:dyDescent="0.25">
      <c r="A13051" s="57">
        <v>51142946</v>
      </c>
      <c r="B13051" s="58" t="s">
        <v>4786</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16968</v>
      </c>
    </row>
    <row r="13057" spans="1:2" x14ac:dyDescent="0.25">
      <c r="A13057" s="57">
        <v>51151505</v>
      </c>
      <c r="B13057" s="58" t="s">
        <v>15381</v>
      </c>
    </row>
    <row r="13058" spans="1:2" x14ac:dyDescent="0.25">
      <c r="A13058" s="57">
        <v>51151506</v>
      </c>
      <c r="B13058" s="58" t="s">
        <v>7353</v>
      </c>
    </row>
    <row r="13059" spans="1:2" x14ac:dyDescent="0.25">
      <c r="A13059" s="57">
        <v>51151507</v>
      </c>
      <c r="B13059" s="58" t="s">
        <v>5809</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13347</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11108</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16204</v>
      </c>
    </row>
    <row r="13070" spans="1:2" x14ac:dyDescent="0.25">
      <c r="A13070" s="57">
        <v>51151518</v>
      </c>
      <c r="B13070" s="58" t="s">
        <v>11323</v>
      </c>
    </row>
    <row r="13071" spans="1:2" x14ac:dyDescent="0.25">
      <c r="A13071" s="57">
        <v>51151601</v>
      </c>
      <c r="B13071" s="58" t="s">
        <v>16189</v>
      </c>
    </row>
    <row r="13072" spans="1:2" x14ac:dyDescent="0.25">
      <c r="A13072" s="57">
        <v>51151602</v>
      </c>
      <c r="B13072" s="58" t="s">
        <v>4246</v>
      </c>
    </row>
    <row r="13073" spans="1:2" x14ac:dyDescent="0.25">
      <c r="A13073" s="57">
        <v>51151603</v>
      </c>
      <c r="B13073" s="58" t="s">
        <v>5511</v>
      </c>
    </row>
    <row r="13074" spans="1:2" x14ac:dyDescent="0.25">
      <c r="A13074" s="57">
        <v>51151604</v>
      </c>
      <c r="B13074" s="58" t="s">
        <v>9509</v>
      </c>
    </row>
    <row r="13075" spans="1:2" x14ac:dyDescent="0.25">
      <c r="A13075" s="57">
        <v>51151605</v>
      </c>
      <c r="B13075" s="58" t="s">
        <v>9776</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10136</v>
      </c>
    </row>
    <row r="13079" spans="1:2" x14ac:dyDescent="0.25">
      <c r="A13079" s="57">
        <v>51151609</v>
      </c>
      <c r="B13079" s="58" t="s">
        <v>5170</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12867</v>
      </c>
    </row>
    <row r="13084" spans="1:2" x14ac:dyDescent="0.25">
      <c r="A13084" s="57">
        <v>51151614</v>
      </c>
      <c r="B13084" s="58" t="s">
        <v>5067</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7995</v>
      </c>
    </row>
    <row r="13088" spans="1:2" x14ac:dyDescent="0.25">
      <c r="A13088" s="57">
        <v>51151702</v>
      </c>
      <c r="B13088" s="58" t="s">
        <v>2547</v>
      </c>
    </row>
    <row r="13089" spans="1:2" x14ac:dyDescent="0.25">
      <c r="A13089" s="57">
        <v>51151703</v>
      </c>
      <c r="B13089" s="58" t="s">
        <v>9236</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12746</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9515</v>
      </c>
    </row>
    <row r="13097" spans="1:2" x14ac:dyDescent="0.25">
      <c r="A13097" s="57">
        <v>51151711</v>
      </c>
      <c r="B13097" s="58" t="s">
        <v>6014</v>
      </c>
    </row>
    <row r="13098" spans="1:2" x14ac:dyDescent="0.25">
      <c r="A13098" s="57">
        <v>51151712</v>
      </c>
      <c r="B13098" s="58" t="s">
        <v>9644</v>
      </c>
    </row>
    <row r="13099" spans="1:2" x14ac:dyDescent="0.25">
      <c r="A13099" s="57">
        <v>51151713</v>
      </c>
      <c r="B13099" s="58" t="s">
        <v>3078</v>
      </c>
    </row>
    <row r="13100" spans="1:2" x14ac:dyDescent="0.25">
      <c r="A13100" s="57">
        <v>51151714</v>
      </c>
      <c r="B13100" s="58" t="s">
        <v>5066</v>
      </c>
    </row>
    <row r="13101" spans="1:2" x14ac:dyDescent="0.25">
      <c r="A13101" s="57">
        <v>51151715</v>
      </c>
      <c r="B13101" s="58" t="s">
        <v>14934</v>
      </c>
    </row>
    <row r="13102" spans="1:2" x14ac:dyDescent="0.25">
      <c r="A13102" s="57">
        <v>51151716</v>
      </c>
      <c r="B13102" s="58" t="s">
        <v>15473</v>
      </c>
    </row>
    <row r="13103" spans="1:2" x14ac:dyDescent="0.25">
      <c r="A13103" s="57">
        <v>51151717</v>
      </c>
      <c r="B13103" s="58" t="s">
        <v>16000</v>
      </c>
    </row>
    <row r="13104" spans="1:2" x14ac:dyDescent="0.25">
      <c r="A13104" s="57">
        <v>51151718</v>
      </c>
      <c r="B13104" s="58" t="s">
        <v>9017</v>
      </c>
    </row>
    <row r="13105" spans="1:2" x14ac:dyDescent="0.25">
      <c r="A13105" s="57">
        <v>51151719</v>
      </c>
      <c r="B13105" s="58" t="s">
        <v>4977</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16903</v>
      </c>
    </row>
    <row r="13109" spans="1:2" x14ac:dyDescent="0.25">
      <c r="A13109" s="57">
        <v>51151723</v>
      </c>
      <c r="B13109" s="58" t="s">
        <v>14678</v>
      </c>
    </row>
    <row r="13110" spans="1:2" x14ac:dyDescent="0.25">
      <c r="A13110" s="57">
        <v>51151724</v>
      </c>
      <c r="B13110" s="58" t="s">
        <v>679</v>
      </c>
    </row>
    <row r="13111" spans="1:2" x14ac:dyDescent="0.25">
      <c r="A13111" s="57">
        <v>51151725</v>
      </c>
      <c r="B13111" s="58" t="s">
        <v>5539</v>
      </c>
    </row>
    <row r="13112" spans="1:2" x14ac:dyDescent="0.25">
      <c r="A13112" s="57">
        <v>51151726</v>
      </c>
      <c r="B13112" s="58" t="s">
        <v>11358</v>
      </c>
    </row>
    <row r="13113" spans="1:2" x14ac:dyDescent="0.25">
      <c r="A13113" s="57">
        <v>51151727</v>
      </c>
      <c r="B13113" s="58" t="s">
        <v>7597</v>
      </c>
    </row>
    <row r="13114" spans="1:2" x14ac:dyDescent="0.25">
      <c r="A13114" s="57">
        <v>51151728</v>
      </c>
      <c r="B13114" s="58" t="s">
        <v>16134</v>
      </c>
    </row>
    <row r="13115" spans="1:2" x14ac:dyDescent="0.25">
      <c r="A13115" s="57">
        <v>51151729</v>
      </c>
      <c r="B13115" s="58" t="s">
        <v>14030</v>
      </c>
    </row>
    <row r="13116" spans="1:2" x14ac:dyDescent="0.25">
      <c r="A13116" s="57">
        <v>51151730</v>
      </c>
      <c r="B13116" s="58" t="s">
        <v>12833</v>
      </c>
    </row>
    <row r="13117" spans="1:2" x14ac:dyDescent="0.25">
      <c r="A13117" s="57">
        <v>51151731</v>
      </c>
      <c r="B13117" s="58" t="s">
        <v>10419</v>
      </c>
    </row>
    <row r="13118" spans="1:2" x14ac:dyDescent="0.25">
      <c r="A13118" s="57">
        <v>51151732</v>
      </c>
      <c r="B13118" s="58" t="s">
        <v>16667</v>
      </c>
    </row>
    <row r="13119" spans="1:2" x14ac:dyDescent="0.25">
      <c r="A13119" s="57">
        <v>51151733</v>
      </c>
      <c r="B13119" s="58" t="s">
        <v>2946</v>
      </c>
    </row>
    <row r="13120" spans="1:2" x14ac:dyDescent="0.25">
      <c r="A13120" s="57">
        <v>51151734</v>
      </c>
      <c r="B13120" s="58" t="s">
        <v>15240</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7842</v>
      </c>
    </row>
    <row r="13127" spans="1:2" x14ac:dyDescent="0.25">
      <c r="A13127" s="57">
        <v>51151741</v>
      </c>
      <c r="B13127" s="58" t="s">
        <v>11658</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5074</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5485</v>
      </c>
    </row>
    <row r="13134" spans="1:2" x14ac:dyDescent="0.25">
      <c r="A13134" s="57">
        <v>51151748</v>
      </c>
      <c r="B13134" s="58" t="s">
        <v>15362</v>
      </c>
    </row>
    <row r="13135" spans="1:2" x14ac:dyDescent="0.25">
      <c r="A13135" s="57">
        <v>51151749</v>
      </c>
      <c r="B13135" s="58" t="s">
        <v>13637</v>
      </c>
    </row>
    <row r="13136" spans="1:2" x14ac:dyDescent="0.25">
      <c r="A13136" s="57">
        <v>51151801</v>
      </c>
      <c r="B13136" s="58" t="s">
        <v>8173</v>
      </c>
    </row>
    <row r="13137" spans="1:2" x14ac:dyDescent="0.25">
      <c r="A13137" s="57">
        <v>51151802</v>
      </c>
      <c r="B13137" s="58" t="s">
        <v>17860</v>
      </c>
    </row>
    <row r="13138" spans="1:2" x14ac:dyDescent="0.25">
      <c r="A13138" s="57">
        <v>51151803</v>
      </c>
      <c r="B13138" s="58" t="s">
        <v>7117</v>
      </c>
    </row>
    <row r="13139" spans="1:2" x14ac:dyDescent="0.25">
      <c r="A13139" s="57">
        <v>51151804</v>
      </c>
      <c r="B13139" s="58" t="s">
        <v>14672</v>
      </c>
    </row>
    <row r="13140" spans="1:2" x14ac:dyDescent="0.25">
      <c r="A13140" s="57">
        <v>51151805</v>
      </c>
      <c r="B13140" s="58" t="s">
        <v>5113</v>
      </c>
    </row>
    <row r="13141" spans="1:2" x14ac:dyDescent="0.25">
      <c r="A13141" s="57">
        <v>51151810</v>
      </c>
      <c r="B13141" s="58" t="s">
        <v>15684</v>
      </c>
    </row>
    <row r="13142" spans="1:2" x14ac:dyDescent="0.25">
      <c r="A13142" s="57">
        <v>51151811</v>
      </c>
      <c r="B13142" s="58" t="s">
        <v>12518</v>
      </c>
    </row>
    <row r="13143" spans="1:2" x14ac:dyDescent="0.25">
      <c r="A13143" s="57">
        <v>51151812</v>
      </c>
      <c r="B13143" s="58" t="s">
        <v>11364</v>
      </c>
    </row>
    <row r="13144" spans="1:2" x14ac:dyDescent="0.25">
      <c r="A13144" s="57">
        <v>51151813</v>
      </c>
      <c r="B13144" s="58" t="s">
        <v>14422</v>
      </c>
    </row>
    <row r="13145" spans="1:2" x14ac:dyDescent="0.25">
      <c r="A13145" s="57">
        <v>51151814</v>
      </c>
      <c r="B13145" s="58" t="s">
        <v>11269</v>
      </c>
    </row>
    <row r="13146" spans="1:2" x14ac:dyDescent="0.25">
      <c r="A13146" s="57">
        <v>51151815</v>
      </c>
      <c r="B13146" s="58" t="s">
        <v>4373</v>
      </c>
    </row>
    <row r="13147" spans="1:2" x14ac:dyDescent="0.25">
      <c r="A13147" s="57">
        <v>51151816</v>
      </c>
      <c r="B13147" s="58" t="s">
        <v>10099</v>
      </c>
    </row>
    <row r="13148" spans="1:2" x14ac:dyDescent="0.25">
      <c r="A13148" s="57">
        <v>51151817</v>
      </c>
      <c r="B13148" s="58" t="s">
        <v>12787</v>
      </c>
    </row>
    <row r="13149" spans="1:2" x14ac:dyDescent="0.25">
      <c r="A13149" s="57">
        <v>51151818</v>
      </c>
      <c r="B13149" s="58" t="s">
        <v>10078</v>
      </c>
    </row>
    <row r="13150" spans="1:2" x14ac:dyDescent="0.25">
      <c r="A13150" s="57">
        <v>51151819</v>
      </c>
      <c r="B13150" s="58" t="s">
        <v>16820</v>
      </c>
    </row>
    <row r="13151" spans="1:2" x14ac:dyDescent="0.25">
      <c r="A13151" s="57">
        <v>51151820</v>
      </c>
      <c r="B13151" s="58" t="s">
        <v>8601</v>
      </c>
    </row>
    <row r="13152" spans="1:2" x14ac:dyDescent="0.25">
      <c r="A13152" s="57">
        <v>51151821</v>
      </c>
      <c r="B13152" s="58" t="s">
        <v>17551</v>
      </c>
    </row>
    <row r="13153" spans="1:2" x14ac:dyDescent="0.25">
      <c r="A13153" s="57">
        <v>51151822</v>
      </c>
      <c r="B13153" s="58" t="s">
        <v>14511</v>
      </c>
    </row>
    <row r="13154" spans="1:2" x14ac:dyDescent="0.25">
      <c r="A13154" s="57">
        <v>51151823</v>
      </c>
      <c r="B13154" s="58" t="s">
        <v>17212</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11488</v>
      </c>
    </row>
    <row r="13158" spans="1:2" x14ac:dyDescent="0.25">
      <c r="A13158" s="57">
        <v>51151902</v>
      </c>
      <c r="B13158" s="58" t="s">
        <v>8226</v>
      </c>
    </row>
    <row r="13159" spans="1:2" x14ac:dyDescent="0.25">
      <c r="A13159" s="57">
        <v>51151903</v>
      </c>
      <c r="B13159" s="58" t="s">
        <v>13037</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8249</v>
      </c>
    </row>
    <row r="13164" spans="1:2" x14ac:dyDescent="0.25">
      <c r="A13164" s="57">
        <v>51151908</v>
      </c>
      <c r="B13164" s="58" t="s">
        <v>17283</v>
      </c>
    </row>
    <row r="13165" spans="1:2" x14ac:dyDescent="0.25">
      <c r="A13165" s="57">
        <v>51151910</v>
      </c>
      <c r="B13165" s="58" t="s">
        <v>5516</v>
      </c>
    </row>
    <row r="13166" spans="1:2" x14ac:dyDescent="0.25">
      <c r="A13166" s="57">
        <v>51151911</v>
      </c>
      <c r="B13166" s="58" t="s">
        <v>674</v>
      </c>
    </row>
    <row r="13167" spans="1:2" x14ac:dyDescent="0.25">
      <c r="A13167" s="57">
        <v>51151912</v>
      </c>
      <c r="B13167" s="58" t="s">
        <v>5120</v>
      </c>
    </row>
    <row r="13168" spans="1:2" x14ac:dyDescent="0.25">
      <c r="A13168" s="57">
        <v>51151913</v>
      </c>
      <c r="B13168" s="58" t="s">
        <v>5828</v>
      </c>
    </row>
    <row r="13169" spans="1:2" x14ac:dyDescent="0.25">
      <c r="A13169" s="57">
        <v>51151914</v>
      </c>
      <c r="B13169" s="58" t="s">
        <v>10624</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5109</v>
      </c>
    </row>
    <row r="13173" spans="1:2" x14ac:dyDescent="0.25">
      <c r="A13173" s="57">
        <v>51152001</v>
      </c>
      <c r="B13173" s="58" t="s">
        <v>2583</v>
      </c>
    </row>
    <row r="13174" spans="1:2" x14ac:dyDescent="0.25">
      <c r="A13174" s="57">
        <v>51152002</v>
      </c>
      <c r="B13174" s="58" t="s">
        <v>7142</v>
      </c>
    </row>
    <row r="13175" spans="1:2" x14ac:dyDescent="0.25">
      <c r="A13175" s="57">
        <v>51152003</v>
      </c>
      <c r="B13175" s="58" t="s">
        <v>15316</v>
      </c>
    </row>
    <row r="13176" spans="1:2" x14ac:dyDescent="0.25">
      <c r="A13176" s="57">
        <v>51152004</v>
      </c>
      <c r="B13176" s="58" t="s">
        <v>4859</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15418</v>
      </c>
    </row>
    <row r="13181" spans="1:2" x14ac:dyDescent="0.25">
      <c r="A13181" s="57">
        <v>51152009</v>
      </c>
      <c r="B13181" s="58" t="s">
        <v>4098</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15474</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18068</v>
      </c>
    </row>
    <row r="13189" spans="1:2" x14ac:dyDescent="0.25">
      <c r="A13189" s="57">
        <v>51161505</v>
      </c>
      <c r="B13189" s="58" t="s">
        <v>16769</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11646</v>
      </c>
    </row>
    <row r="13193" spans="1:2" x14ac:dyDescent="0.25">
      <c r="A13193" s="57">
        <v>51161510</v>
      </c>
      <c r="B13193" s="58" t="s">
        <v>16769</v>
      </c>
    </row>
    <row r="13194" spans="1:2" x14ac:dyDescent="0.25">
      <c r="A13194" s="57">
        <v>51161511</v>
      </c>
      <c r="B13194" s="58" t="s">
        <v>4138</v>
      </c>
    </row>
    <row r="13195" spans="1:2" x14ac:dyDescent="0.25">
      <c r="A13195" s="57">
        <v>51161513</v>
      </c>
      <c r="B13195" s="58" t="s">
        <v>13990</v>
      </c>
    </row>
    <row r="13196" spans="1:2" x14ac:dyDescent="0.25">
      <c r="A13196" s="57">
        <v>51161514</v>
      </c>
      <c r="B13196" s="58" t="s">
        <v>13931</v>
      </c>
    </row>
    <row r="13197" spans="1:2" x14ac:dyDescent="0.25">
      <c r="A13197" s="57">
        <v>51161515</v>
      </c>
      <c r="B13197" s="58" t="s">
        <v>4270</v>
      </c>
    </row>
    <row r="13198" spans="1:2" x14ac:dyDescent="0.25">
      <c r="A13198" s="57">
        <v>51161516</v>
      </c>
      <c r="B13198" s="58" t="s">
        <v>11012</v>
      </c>
    </row>
    <row r="13199" spans="1:2" x14ac:dyDescent="0.25">
      <c r="A13199" s="57">
        <v>51161517</v>
      </c>
      <c r="B13199" s="58" t="s">
        <v>15617</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14135</v>
      </c>
    </row>
    <row r="13203" spans="1:2" x14ac:dyDescent="0.25">
      <c r="A13203" s="57">
        <v>51161605</v>
      </c>
      <c r="B13203" s="58" t="s">
        <v>13706</v>
      </c>
    </row>
    <row r="13204" spans="1:2" x14ac:dyDescent="0.25">
      <c r="A13204" s="57">
        <v>51161606</v>
      </c>
      <c r="B13204" s="58" t="s">
        <v>16815</v>
      </c>
    </row>
    <row r="13205" spans="1:2" x14ac:dyDescent="0.25">
      <c r="A13205" s="57">
        <v>51161607</v>
      </c>
      <c r="B13205" s="58" t="s">
        <v>8380</v>
      </c>
    </row>
    <row r="13206" spans="1:2" x14ac:dyDescent="0.25">
      <c r="A13206" s="57">
        <v>51161608</v>
      </c>
      <c r="B13206" s="58" t="s">
        <v>11165</v>
      </c>
    </row>
    <row r="13207" spans="1:2" x14ac:dyDescent="0.25">
      <c r="A13207" s="57">
        <v>51161609</v>
      </c>
      <c r="B13207" s="58" t="s">
        <v>5185</v>
      </c>
    </row>
    <row r="13208" spans="1:2" x14ac:dyDescent="0.25">
      <c r="A13208" s="57">
        <v>51161610</v>
      </c>
      <c r="B13208" s="58" t="s">
        <v>5785</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18130</v>
      </c>
    </row>
    <row r="13219" spans="1:2" x14ac:dyDescent="0.25">
      <c r="A13219" s="57">
        <v>51161621</v>
      </c>
      <c r="B13219" s="58" t="s">
        <v>16381</v>
      </c>
    </row>
    <row r="13220" spans="1:2" x14ac:dyDescent="0.25">
      <c r="A13220" s="57">
        <v>51161622</v>
      </c>
      <c r="B13220" s="58" t="s">
        <v>4138</v>
      </c>
    </row>
    <row r="13221" spans="1:2" x14ac:dyDescent="0.25">
      <c r="A13221" s="57">
        <v>51161623</v>
      </c>
      <c r="B13221" s="58" t="s">
        <v>18782</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4958</v>
      </c>
    </row>
    <row r="13225" spans="1:2" x14ac:dyDescent="0.25">
      <c r="A13225" s="57">
        <v>51161627</v>
      </c>
      <c r="B13225" s="58" t="s">
        <v>15121</v>
      </c>
    </row>
    <row r="13226" spans="1:2" x14ac:dyDescent="0.25">
      <c r="A13226" s="57">
        <v>51161628</v>
      </c>
      <c r="B13226" s="58" t="s">
        <v>8119</v>
      </c>
    </row>
    <row r="13227" spans="1:2" x14ac:dyDescent="0.25">
      <c r="A13227" s="57">
        <v>51161629</v>
      </c>
      <c r="B13227" s="58" t="s">
        <v>18530</v>
      </c>
    </row>
    <row r="13228" spans="1:2" x14ac:dyDescent="0.25">
      <c r="A13228" s="57">
        <v>51161630</v>
      </c>
      <c r="B13228" s="58" t="s">
        <v>8017</v>
      </c>
    </row>
    <row r="13229" spans="1:2" x14ac:dyDescent="0.25">
      <c r="A13229" s="57">
        <v>51161631</v>
      </c>
      <c r="B13229" s="58" t="s">
        <v>16125</v>
      </c>
    </row>
    <row r="13230" spans="1:2" x14ac:dyDescent="0.25">
      <c r="A13230" s="57">
        <v>51161632</v>
      </c>
      <c r="B13230" s="58" t="s">
        <v>10038</v>
      </c>
    </row>
    <row r="13231" spans="1:2" x14ac:dyDescent="0.25">
      <c r="A13231" s="57">
        <v>51161633</v>
      </c>
      <c r="B13231" s="58" t="s">
        <v>14866</v>
      </c>
    </row>
    <row r="13232" spans="1:2" x14ac:dyDescent="0.25">
      <c r="A13232" s="57">
        <v>51161634</v>
      </c>
      <c r="B13232" s="58" t="s">
        <v>15050</v>
      </c>
    </row>
    <row r="13233" spans="1:2" x14ac:dyDescent="0.25">
      <c r="A13233" s="57">
        <v>51161635</v>
      </c>
      <c r="B13233" s="58" t="s">
        <v>10898</v>
      </c>
    </row>
    <row r="13234" spans="1:2" x14ac:dyDescent="0.25">
      <c r="A13234" s="57">
        <v>51161636</v>
      </c>
      <c r="B13234" s="58" t="s">
        <v>17402</v>
      </c>
    </row>
    <row r="13235" spans="1:2" x14ac:dyDescent="0.25">
      <c r="A13235" s="57">
        <v>51161637</v>
      </c>
      <c r="B13235" s="58" t="s">
        <v>7932</v>
      </c>
    </row>
    <row r="13236" spans="1:2" x14ac:dyDescent="0.25">
      <c r="A13236" s="57">
        <v>51161638</v>
      </c>
      <c r="B13236" s="58" t="s">
        <v>12662</v>
      </c>
    </row>
    <row r="13237" spans="1:2" x14ac:dyDescent="0.25">
      <c r="A13237" s="57">
        <v>51161639</v>
      </c>
      <c r="B13237" s="58" t="s">
        <v>7458</v>
      </c>
    </row>
    <row r="13238" spans="1:2" x14ac:dyDescent="0.25">
      <c r="A13238" s="57">
        <v>51161640</v>
      </c>
      <c r="B13238" s="58" t="s">
        <v>5344</v>
      </c>
    </row>
    <row r="13239" spans="1:2" x14ac:dyDescent="0.25">
      <c r="A13239" s="57">
        <v>51161646</v>
      </c>
      <c r="B13239" s="58" t="s">
        <v>11216</v>
      </c>
    </row>
    <row r="13240" spans="1:2" x14ac:dyDescent="0.25">
      <c r="A13240" s="57">
        <v>51161647</v>
      </c>
      <c r="B13240" s="58" t="s">
        <v>14965</v>
      </c>
    </row>
    <row r="13241" spans="1:2" x14ac:dyDescent="0.25">
      <c r="A13241" s="57">
        <v>51161648</v>
      </c>
      <c r="B13241" s="58" t="s">
        <v>7195</v>
      </c>
    </row>
    <row r="13242" spans="1:2" x14ac:dyDescent="0.25">
      <c r="A13242" s="57">
        <v>51161649</v>
      </c>
      <c r="B13242" s="58" t="s">
        <v>17890</v>
      </c>
    </row>
    <row r="13243" spans="1:2" x14ac:dyDescent="0.25">
      <c r="A13243" s="57">
        <v>51161650</v>
      </c>
      <c r="B13243" s="58" t="s">
        <v>6502</v>
      </c>
    </row>
    <row r="13244" spans="1:2" x14ac:dyDescent="0.25">
      <c r="A13244" s="57">
        <v>51161651</v>
      </c>
      <c r="B13244" s="58" t="s">
        <v>15081</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16404</v>
      </c>
    </row>
    <row r="13249" spans="1:2" x14ac:dyDescent="0.25">
      <c r="A13249" s="57">
        <v>51161705</v>
      </c>
      <c r="B13249" s="58" t="s">
        <v>13488</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9212</v>
      </c>
    </row>
    <row r="13254" spans="1:2" x14ac:dyDescent="0.25">
      <c r="A13254" s="57">
        <v>51161710</v>
      </c>
      <c r="B13254" s="58" t="s">
        <v>14091</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5622</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9883</v>
      </c>
    </row>
    <row r="13262" spans="1:2" x14ac:dyDescent="0.25">
      <c r="A13262" s="57">
        <v>51161810</v>
      </c>
      <c r="B13262" s="58" t="s">
        <v>10369</v>
      </c>
    </row>
    <row r="13263" spans="1:2" x14ac:dyDescent="0.25">
      <c r="A13263" s="57">
        <v>51161811</v>
      </c>
      <c r="B13263" s="58" t="s">
        <v>5873</v>
      </c>
    </row>
    <row r="13264" spans="1:2" x14ac:dyDescent="0.25">
      <c r="A13264" s="57">
        <v>51161812</v>
      </c>
      <c r="B13264" s="58" t="s">
        <v>16084</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10792</v>
      </c>
    </row>
    <row r="13268" spans="1:2" x14ac:dyDescent="0.25">
      <c r="A13268" s="57">
        <v>51161817</v>
      </c>
      <c r="B13268" s="58" t="s">
        <v>9105</v>
      </c>
    </row>
    <row r="13269" spans="1:2" x14ac:dyDescent="0.25">
      <c r="A13269" s="57">
        <v>51161818</v>
      </c>
      <c r="B13269" s="58" t="s">
        <v>14432</v>
      </c>
    </row>
    <row r="13270" spans="1:2" x14ac:dyDescent="0.25">
      <c r="A13270" s="57">
        <v>51161819</v>
      </c>
      <c r="B13270" s="58" t="s">
        <v>12826</v>
      </c>
    </row>
    <row r="13271" spans="1:2" x14ac:dyDescent="0.25">
      <c r="A13271" s="57">
        <v>51161820</v>
      </c>
      <c r="B13271" s="58" t="s">
        <v>14234</v>
      </c>
    </row>
    <row r="13272" spans="1:2" x14ac:dyDescent="0.25">
      <c r="A13272" s="57">
        <v>51161901</v>
      </c>
      <c r="B13272" s="58" t="s">
        <v>8588</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12876</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14096</v>
      </c>
    </row>
    <row r="13280" spans="1:2" x14ac:dyDescent="0.25">
      <c r="A13280" s="57">
        <v>51171508</v>
      </c>
      <c r="B13280" s="58" t="s">
        <v>655</v>
      </c>
    </row>
    <row r="13281" spans="1:2" x14ac:dyDescent="0.25">
      <c r="A13281" s="57">
        <v>51171509</v>
      </c>
      <c r="B13281" s="58" t="s">
        <v>4838</v>
      </c>
    </row>
    <row r="13282" spans="1:2" x14ac:dyDescent="0.25">
      <c r="A13282" s="57">
        <v>51171510</v>
      </c>
      <c r="B13282" s="58" t="s">
        <v>13909</v>
      </c>
    </row>
    <row r="13283" spans="1:2" x14ac:dyDescent="0.25">
      <c r="A13283" s="57">
        <v>51171511</v>
      </c>
      <c r="B13283" s="58" t="s">
        <v>2560</v>
      </c>
    </row>
    <row r="13284" spans="1:2" x14ac:dyDescent="0.25">
      <c r="A13284" s="57">
        <v>51171513</v>
      </c>
      <c r="B13284" s="58" t="s">
        <v>12378</v>
      </c>
    </row>
    <row r="13285" spans="1:2" x14ac:dyDescent="0.25">
      <c r="A13285" s="57">
        <v>51171601</v>
      </c>
      <c r="B13285" s="58" t="s">
        <v>17013</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5564</v>
      </c>
    </row>
    <row r="13289" spans="1:2" x14ac:dyDescent="0.25">
      <c r="A13289" s="57">
        <v>51171605</v>
      </c>
      <c r="B13289" s="58" t="s">
        <v>14546</v>
      </c>
    </row>
    <row r="13290" spans="1:2" x14ac:dyDescent="0.25">
      <c r="A13290" s="57">
        <v>51171606</v>
      </c>
      <c r="B13290" s="58" t="s">
        <v>5285</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2095</v>
      </c>
    </row>
    <row r="13294" spans="1:2" x14ac:dyDescent="0.25">
      <c r="A13294" s="57">
        <v>51171610</v>
      </c>
      <c r="B13294" s="58" t="s">
        <v>11520</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5099</v>
      </c>
    </row>
    <row r="13299" spans="1:2" x14ac:dyDescent="0.25">
      <c r="A13299" s="57">
        <v>51171615</v>
      </c>
      <c r="B13299" s="58" t="s">
        <v>6255</v>
      </c>
    </row>
    <row r="13300" spans="1:2" x14ac:dyDescent="0.25">
      <c r="A13300" s="57">
        <v>51171616</v>
      </c>
      <c r="B13300" s="58" t="s">
        <v>9415</v>
      </c>
    </row>
    <row r="13301" spans="1:2" x14ac:dyDescent="0.25">
      <c r="A13301" s="57">
        <v>51171617</v>
      </c>
      <c r="B13301" s="58" t="s">
        <v>13681</v>
      </c>
    </row>
    <row r="13302" spans="1:2" x14ac:dyDescent="0.25">
      <c r="A13302" s="57">
        <v>51171618</v>
      </c>
      <c r="B13302" s="58" t="s">
        <v>8191</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15896</v>
      </c>
    </row>
    <row r="13312" spans="1:2" x14ac:dyDescent="0.25">
      <c r="A13312" s="57">
        <v>51171629</v>
      </c>
      <c r="B13312" s="58" t="s">
        <v>9258</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11330</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11988</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9877</v>
      </c>
    </row>
    <row r="13325" spans="1:2" x14ac:dyDescent="0.25">
      <c r="A13325" s="57">
        <v>51171711</v>
      </c>
      <c r="B13325" s="58" t="s">
        <v>17995</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10752</v>
      </c>
    </row>
    <row r="13331" spans="1:2" x14ac:dyDescent="0.25">
      <c r="A13331" s="57">
        <v>51171805</v>
      </c>
      <c r="B13331" s="58" t="s">
        <v>4244</v>
      </c>
    </row>
    <row r="13332" spans="1:2" x14ac:dyDescent="0.25">
      <c r="A13332" s="57">
        <v>51171806</v>
      </c>
      <c r="B13332" s="58" t="s">
        <v>5319</v>
      </c>
    </row>
    <row r="13333" spans="1:2" x14ac:dyDescent="0.25">
      <c r="A13333" s="57">
        <v>51171807</v>
      </c>
      <c r="B13333" s="58" t="s">
        <v>18667</v>
      </c>
    </row>
    <row r="13334" spans="1:2" x14ac:dyDescent="0.25">
      <c r="A13334" s="57">
        <v>51171808</v>
      </c>
      <c r="B13334" s="58" t="s">
        <v>10042</v>
      </c>
    </row>
    <row r="13335" spans="1:2" x14ac:dyDescent="0.25">
      <c r="A13335" s="57">
        <v>51171809</v>
      </c>
      <c r="B13335" s="58" t="s">
        <v>12042</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15614</v>
      </c>
    </row>
    <row r="13340" spans="1:2" x14ac:dyDescent="0.25">
      <c r="A13340" s="57">
        <v>51171815</v>
      </c>
      <c r="B13340" s="58" t="s">
        <v>1462</v>
      </c>
    </row>
    <row r="13341" spans="1:2" x14ac:dyDescent="0.25">
      <c r="A13341" s="57">
        <v>51171816</v>
      </c>
      <c r="B13341" s="58" t="s">
        <v>5019</v>
      </c>
    </row>
    <row r="13342" spans="1:2" x14ac:dyDescent="0.25">
      <c r="A13342" s="57">
        <v>51171817</v>
      </c>
      <c r="B13342" s="58" t="s">
        <v>110</v>
      </c>
    </row>
    <row r="13343" spans="1:2" x14ac:dyDescent="0.25">
      <c r="A13343" s="57">
        <v>51171818</v>
      </c>
      <c r="B13343" s="58" t="s">
        <v>14785</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11410</v>
      </c>
    </row>
    <row r="13348" spans="1:2" x14ac:dyDescent="0.25">
      <c r="A13348" s="57">
        <v>51171901</v>
      </c>
      <c r="B13348" s="58" t="s">
        <v>14371</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10959</v>
      </c>
    </row>
    <row r="13355" spans="1:2" x14ac:dyDescent="0.25">
      <c r="A13355" s="57">
        <v>51171908</v>
      </c>
      <c r="B13355" s="58" t="s">
        <v>7104</v>
      </c>
    </row>
    <row r="13356" spans="1:2" x14ac:dyDescent="0.25">
      <c r="A13356" s="57">
        <v>51171909</v>
      </c>
      <c r="B13356" s="58" t="s">
        <v>16223</v>
      </c>
    </row>
    <row r="13357" spans="1:2" x14ac:dyDescent="0.25">
      <c r="A13357" s="57">
        <v>51171910</v>
      </c>
      <c r="B13357" s="58" t="s">
        <v>17102</v>
      </c>
    </row>
    <row r="13358" spans="1:2" x14ac:dyDescent="0.25">
      <c r="A13358" s="57">
        <v>51171911</v>
      </c>
      <c r="B13358" s="58" t="s">
        <v>11635</v>
      </c>
    </row>
    <row r="13359" spans="1:2" x14ac:dyDescent="0.25">
      <c r="A13359" s="57">
        <v>51171912</v>
      </c>
      <c r="B13359" s="58" t="s">
        <v>16058</v>
      </c>
    </row>
    <row r="13360" spans="1:2" x14ac:dyDescent="0.25">
      <c r="A13360" s="57">
        <v>51171913</v>
      </c>
      <c r="B13360" s="58" t="s">
        <v>9758</v>
      </c>
    </row>
    <row r="13361" spans="1:2" x14ac:dyDescent="0.25">
      <c r="A13361" s="57">
        <v>51171914</v>
      </c>
      <c r="B13361" s="58" t="s">
        <v>12204</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11681</v>
      </c>
    </row>
    <row r="13365" spans="1:2" x14ac:dyDescent="0.25">
      <c r="A13365" s="57">
        <v>51171918</v>
      </c>
      <c r="B13365" s="58" t="s">
        <v>10626</v>
      </c>
    </row>
    <row r="13366" spans="1:2" x14ac:dyDescent="0.25">
      <c r="A13366" s="57">
        <v>51172001</v>
      </c>
      <c r="B13366" s="58" t="s">
        <v>2398</v>
      </c>
    </row>
    <row r="13367" spans="1:2" x14ac:dyDescent="0.25">
      <c r="A13367" s="57">
        <v>51172002</v>
      </c>
      <c r="B13367" s="58" t="s">
        <v>15790</v>
      </c>
    </row>
    <row r="13368" spans="1:2" x14ac:dyDescent="0.25">
      <c r="A13368" s="57">
        <v>51172003</v>
      </c>
      <c r="B13368" s="58" t="s">
        <v>4180</v>
      </c>
    </row>
    <row r="13369" spans="1:2" x14ac:dyDescent="0.25">
      <c r="A13369" s="57">
        <v>51172004</v>
      </c>
      <c r="B13369" s="58" t="s">
        <v>12586</v>
      </c>
    </row>
    <row r="13370" spans="1:2" x14ac:dyDescent="0.25">
      <c r="A13370" s="57">
        <v>51172101</v>
      </c>
      <c r="B13370" s="58" t="s">
        <v>9880</v>
      </c>
    </row>
    <row r="13371" spans="1:2" x14ac:dyDescent="0.25">
      <c r="A13371" s="57">
        <v>51172102</v>
      </c>
      <c r="B13371" s="58" t="s">
        <v>8932</v>
      </c>
    </row>
    <row r="13372" spans="1:2" x14ac:dyDescent="0.25">
      <c r="A13372" s="57">
        <v>51172103</v>
      </c>
      <c r="B13372" s="58" t="s">
        <v>3842</v>
      </c>
    </row>
    <row r="13373" spans="1:2" x14ac:dyDescent="0.25">
      <c r="A13373" s="57">
        <v>51172105</v>
      </c>
      <c r="B13373" s="58" t="s">
        <v>17076</v>
      </c>
    </row>
    <row r="13374" spans="1:2" x14ac:dyDescent="0.25">
      <c r="A13374" s="57">
        <v>51172106</v>
      </c>
      <c r="B13374" s="58" t="s">
        <v>12060</v>
      </c>
    </row>
    <row r="13375" spans="1:2" x14ac:dyDescent="0.25">
      <c r="A13375" s="57">
        <v>51172107</v>
      </c>
      <c r="B13375" s="58" t="s">
        <v>8078</v>
      </c>
    </row>
    <row r="13376" spans="1:2" x14ac:dyDescent="0.25">
      <c r="A13376" s="57">
        <v>51172108</v>
      </c>
      <c r="B13376" s="58" t="s">
        <v>14271</v>
      </c>
    </row>
    <row r="13377" spans="1:2" x14ac:dyDescent="0.25">
      <c r="A13377" s="57">
        <v>51172109</v>
      </c>
      <c r="B13377" s="58" t="s">
        <v>15626</v>
      </c>
    </row>
    <row r="13378" spans="1:2" x14ac:dyDescent="0.25">
      <c r="A13378" s="57">
        <v>51172110</v>
      </c>
      <c r="B13378" s="58" t="s">
        <v>15805</v>
      </c>
    </row>
    <row r="13379" spans="1:2" x14ac:dyDescent="0.25">
      <c r="A13379" s="57">
        <v>51172111</v>
      </c>
      <c r="B13379" s="58" t="s">
        <v>15923</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13847</v>
      </c>
    </row>
    <row r="13383" spans="1:2" x14ac:dyDescent="0.25">
      <c r="A13383" s="57">
        <v>51181504</v>
      </c>
      <c r="B13383" s="58" t="s">
        <v>16313</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14435</v>
      </c>
    </row>
    <row r="13387" spans="1:2" x14ac:dyDescent="0.25">
      <c r="A13387" s="57">
        <v>51181509</v>
      </c>
      <c r="B13387" s="58" t="s">
        <v>12555</v>
      </c>
    </row>
    <row r="13388" spans="1:2" x14ac:dyDescent="0.25">
      <c r="A13388" s="57">
        <v>51181510</v>
      </c>
      <c r="B13388" s="58" t="s">
        <v>15254</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5303</v>
      </c>
    </row>
    <row r="13392" spans="1:2" x14ac:dyDescent="0.25">
      <c r="A13392" s="57">
        <v>51181515</v>
      </c>
      <c r="B13392" s="58" t="s">
        <v>4569</v>
      </c>
    </row>
    <row r="13393" spans="1:2" x14ac:dyDescent="0.25">
      <c r="A13393" s="57">
        <v>51181516</v>
      </c>
      <c r="B13393" s="58" t="s">
        <v>14284</v>
      </c>
    </row>
    <row r="13394" spans="1:2" x14ac:dyDescent="0.25">
      <c r="A13394" s="57">
        <v>51181517</v>
      </c>
      <c r="B13394" s="58" t="s">
        <v>13796</v>
      </c>
    </row>
    <row r="13395" spans="1:2" x14ac:dyDescent="0.25">
      <c r="A13395" s="57">
        <v>51181519</v>
      </c>
      <c r="B13395" s="58" t="s">
        <v>13447</v>
      </c>
    </row>
    <row r="13396" spans="1:2" x14ac:dyDescent="0.25">
      <c r="A13396" s="57">
        <v>51181520</v>
      </c>
      <c r="B13396" s="58" t="s">
        <v>10865</v>
      </c>
    </row>
    <row r="13397" spans="1:2" x14ac:dyDescent="0.25">
      <c r="A13397" s="57">
        <v>51181521</v>
      </c>
      <c r="B13397" s="58" t="s">
        <v>6191</v>
      </c>
    </row>
    <row r="13398" spans="1:2" x14ac:dyDescent="0.25">
      <c r="A13398" s="57">
        <v>51181522</v>
      </c>
      <c r="B13398" s="58" t="s">
        <v>12806</v>
      </c>
    </row>
    <row r="13399" spans="1:2" x14ac:dyDescent="0.25">
      <c r="A13399" s="57">
        <v>51181523</v>
      </c>
      <c r="B13399" s="58" t="s">
        <v>7961</v>
      </c>
    </row>
    <row r="13400" spans="1:2" x14ac:dyDescent="0.25">
      <c r="A13400" s="57">
        <v>51181524</v>
      </c>
      <c r="B13400" s="58" t="s">
        <v>18754</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13263</v>
      </c>
    </row>
    <row r="13404" spans="1:2" x14ac:dyDescent="0.25">
      <c r="A13404" s="57">
        <v>51181604</v>
      </c>
      <c r="B13404" s="58" t="s">
        <v>4943</v>
      </c>
    </row>
    <row r="13405" spans="1:2" x14ac:dyDescent="0.25">
      <c r="A13405" s="57">
        <v>51181605</v>
      </c>
      <c r="B13405" s="58" t="s">
        <v>7751</v>
      </c>
    </row>
    <row r="13406" spans="1:2" x14ac:dyDescent="0.25">
      <c r="A13406" s="57">
        <v>51181606</v>
      </c>
      <c r="B13406" s="58" t="s">
        <v>6006</v>
      </c>
    </row>
    <row r="13407" spans="1:2" x14ac:dyDescent="0.25">
      <c r="A13407" s="57">
        <v>51181607</v>
      </c>
      <c r="B13407" s="58" t="s">
        <v>5806</v>
      </c>
    </row>
    <row r="13408" spans="1:2" x14ac:dyDescent="0.25">
      <c r="A13408" s="57">
        <v>51181608</v>
      </c>
      <c r="B13408" s="58" t="s">
        <v>10500</v>
      </c>
    </row>
    <row r="13409" spans="1:2" x14ac:dyDescent="0.25">
      <c r="A13409" s="57">
        <v>51181609</v>
      </c>
      <c r="B13409" s="58" t="s">
        <v>10826</v>
      </c>
    </row>
    <row r="13410" spans="1:2" x14ac:dyDescent="0.25">
      <c r="A13410" s="57">
        <v>51181701</v>
      </c>
      <c r="B13410" s="58" t="s">
        <v>12051</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16818</v>
      </c>
    </row>
    <row r="13414" spans="1:2" x14ac:dyDescent="0.25">
      <c r="A13414" s="57">
        <v>51181705</v>
      </c>
      <c r="B13414" s="58" t="s">
        <v>1508</v>
      </c>
    </row>
    <row r="13415" spans="1:2" x14ac:dyDescent="0.25">
      <c r="A13415" s="57">
        <v>51181706</v>
      </c>
      <c r="B13415" s="58" t="s">
        <v>16829</v>
      </c>
    </row>
    <row r="13416" spans="1:2" x14ac:dyDescent="0.25">
      <c r="A13416" s="57">
        <v>51181707</v>
      </c>
      <c r="B13416" s="58" t="s">
        <v>7644</v>
      </c>
    </row>
    <row r="13417" spans="1:2" x14ac:dyDescent="0.25">
      <c r="A13417" s="57">
        <v>51181708</v>
      </c>
      <c r="B13417" s="58" t="s">
        <v>13995</v>
      </c>
    </row>
    <row r="13418" spans="1:2" x14ac:dyDescent="0.25">
      <c r="A13418" s="57">
        <v>51181709</v>
      </c>
      <c r="B13418" s="58" t="s">
        <v>12102</v>
      </c>
    </row>
    <row r="13419" spans="1:2" x14ac:dyDescent="0.25">
      <c r="A13419" s="57">
        <v>51181710</v>
      </c>
      <c r="B13419" s="58" t="s">
        <v>13754</v>
      </c>
    </row>
    <row r="13420" spans="1:2" x14ac:dyDescent="0.25">
      <c r="A13420" s="57">
        <v>51181711</v>
      </c>
      <c r="B13420" s="58" t="s">
        <v>4781</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2079</v>
      </c>
    </row>
    <row r="13424" spans="1:2" x14ac:dyDescent="0.25">
      <c r="A13424" s="57">
        <v>51181715</v>
      </c>
      <c r="B13424" s="58" t="s">
        <v>10617</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14659</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14498</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16065</v>
      </c>
    </row>
    <row r="13437" spans="1:2" x14ac:dyDescent="0.25">
      <c r="A13437" s="57">
        <v>51181728</v>
      </c>
      <c r="B13437" s="58" t="s">
        <v>9099</v>
      </c>
    </row>
    <row r="13438" spans="1:2" x14ac:dyDescent="0.25">
      <c r="A13438" s="57">
        <v>51181729</v>
      </c>
      <c r="B13438" s="58" t="s">
        <v>10001</v>
      </c>
    </row>
    <row r="13439" spans="1:2" x14ac:dyDescent="0.25">
      <c r="A13439" s="57">
        <v>51181730</v>
      </c>
      <c r="B13439" s="58" t="s">
        <v>4345</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10574</v>
      </c>
    </row>
    <row r="13444" spans="1:2" x14ac:dyDescent="0.25">
      <c r="A13444" s="57">
        <v>51181735</v>
      </c>
      <c r="B13444" s="58" t="s">
        <v>8116</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5044</v>
      </c>
    </row>
    <row r="13451" spans="1:2" x14ac:dyDescent="0.25">
      <c r="A13451" s="57">
        <v>51181742</v>
      </c>
      <c r="B13451" s="58" t="s">
        <v>12248</v>
      </c>
    </row>
    <row r="13452" spans="1:2" x14ac:dyDescent="0.25">
      <c r="A13452" s="57">
        <v>51181743</v>
      </c>
      <c r="B13452" s="58" t="s">
        <v>11162</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11420</v>
      </c>
    </row>
    <row r="13456" spans="1:2" x14ac:dyDescent="0.25">
      <c r="A13456" s="57">
        <v>51181747</v>
      </c>
      <c r="B13456" s="58" t="s">
        <v>16523</v>
      </c>
    </row>
    <row r="13457" spans="1:2" x14ac:dyDescent="0.25">
      <c r="A13457" s="57">
        <v>51181748</v>
      </c>
      <c r="B13457" s="58" t="s">
        <v>8180</v>
      </c>
    </row>
    <row r="13458" spans="1:2" x14ac:dyDescent="0.25">
      <c r="A13458" s="57">
        <v>51181749</v>
      </c>
      <c r="B13458" s="58" t="s">
        <v>2525</v>
      </c>
    </row>
    <row r="13459" spans="1:2" x14ac:dyDescent="0.25">
      <c r="A13459" s="57">
        <v>51181750</v>
      </c>
      <c r="B13459" s="58" t="s">
        <v>14364</v>
      </c>
    </row>
    <row r="13460" spans="1:2" x14ac:dyDescent="0.25">
      <c r="A13460" s="57">
        <v>51181751</v>
      </c>
      <c r="B13460" s="58" t="s">
        <v>15206</v>
      </c>
    </row>
    <row r="13461" spans="1:2" x14ac:dyDescent="0.25">
      <c r="A13461" s="57">
        <v>51181752</v>
      </c>
      <c r="B13461" s="58" t="s">
        <v>18798</v>
      </c>
    </row>
    <row r="13462" spans="1:2" x14ac:dyDescent="0.25">
      <c r="A13462" s="57">
        <v>51181753</v>
      </c>
      <c r="B13462" s="58" t="s">
        <v>13031</v>
      </c>
    </row>
    <row r="13463" spans="1:2" x14ac:dyDescent="0.25">
      <c r="A13463" s="57">
        <v>51181754</v>
      </c>
      <c r="B13463" s="58" t="s">
        <v>18353</v>
      </c>
    </row>
    <row r="13464" spans="1:2" x14ac:dyDescent="0.25">
      <c r="A13464" s="57">
        <v>51181755</v>
      </c>
      <c r="B13464" s="58" t="s">
        <v>7008</v>
      </c>
    </row>
    <row r="13465" spans="1:2" x14ac:dyDescent="0.25">
      <c r="A13465" s="57">
        <v>51181801</v>
      </c>
      <c r="B13465" s="58" t="s">
        <v>15892</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10010</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10021</v>
      </c>
    </row>
    <row r="13475" spans="1:2" x14ac:dyDescent="0.25">
      <c r="A13475" s="57">
        <v>51181812</v>
      </c>
      <c r="B13475" s="58" t="s">
        <v>16210</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9659</v>
      </c>
    </row>
    <row r="13479" spans="1:2" x14ac:dyDescent="0.25">
      <c r="A13479" s="57">
        <v>51181816</v>
      </c>
      <c r="B13479" s="58" t="s">
        <v>15201</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16720</v>
      </c>
    </row>
    <row r="13483" spans="1:2" x14ac:dyDescent="0.25">
      <c r="A13483" s="57">
        <v>51181820</v>
      </c>
      <c r="B13483" s="58" t="s">
        <v>13513</v>
      </c>
    </row>
    <row r="13484" spans="1:2" x14ac:dyDescent="0.25">
      <c r="A13484" s="57">
        <v>51181821</v>
      </c>
      <c r="B13484" s="58" t="s">
        <v>11200</v>
      </c>
    </row>
    <row r="13485" spans="1:2" x14ac:dyDescent="0.25">
      <c r="A13485" s="57">
        <v>51181822</v>
      </c>
      <c r="B13485" s="58" t="s">
        <v>2984</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14500</v>
      </c>
    </row>
    <row r="13489" spans="1:2" x14ac:dyDescent="0.25">
      <c r="A13489" s="57">
        <v>51181826</v>
      </c>
      <c r="B13489" s="58" t="s">
        <v>9317</v>
      </c>
    </row>
    <row r="13490" spans="1:2" x14ac:dyDescent="0.25">
      <c r="A13490" s="57">
        <v>51181827</v>
      </c>
      <c r="B13490" s="58" t="s">
        <v>18715</v>
      </c>
    </row>
    <row r="13491" spans="1:2" x14ac:dyDescent="0.25">
      <c r="A13491" s="57">
        <v>51181828</v>
      </c>
      <c r="B13491" s="58" t="s">
        <v>15253</v>
      </c>
    </row>
    <row r="13492" spans="1:2" x14ac:dyDescent="0.25">
      <c r="A13492" s="57">
        <v>51181829</v>
      </c>
      <c r="B13492" s="58" t="s">
        <v>10817</v>
      </c>
    </row>
    <row r="13493" spans="1:2" x14ac:dyDescent="0.25">
      <c r="A13493" s="57">
        <v>51181830</v>
      </c>
      <c r="B13493" s="58" t="s">
        <v>4057</v>
      </c>
    </row>
    <row r="13494" spans="1:2" x14ac:dyDescent="0.25">
      <c r="A13494" s="57">
        <v>51181831</v>
      </c>
      <c r="B13494" s="58" t="s">
        <v>13692</v>
      </c>
    </row>
    <row r="13495" spans="1:2" x14ac:dyDescent="0.25">
      <c r="A13495" s="57">
        <v>51181832</v>
      </c>
      <c r="B13495" s="58" t="s">
        <v>8325</v>
      </c>
    </row>
    <row r="13496" spans="1:2" x14ac:dyDescent="0.25">
      <c r="A13496" s="57">
        <v>51181833</v>
      </c>
      <c r="B13496" s="58" t="s">
        <v>16273</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14613</v>
      </c>
    </row>
    <row r="13500" spans="1:2" x14ac:dyDescent="0.25">
      <c r="A13500" s="57">
        <v>51181903</v>
      </c>
      <c r="B13500" s="58" t="s">
        <v>9770</v>
      </c>
    </row>
    <row r="13501" spans="1:2" x14ac:dyDescent="0.25">
      <c r="A13501" s="57">
        <v>51181904</v>
      </c>
      <c r="B13501" s="58" t="s">
        <v>557</v>
      </c>
    </row>
    <row r="13502" spans="1:2" x14ac:dyDescent="0.25">
      <c r="A13502" s="57">
        <v>51181905</v>
      </c>
      <c r="B13502" s="58" t="s">
        <v>16445</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13481</v>
      </c>
    </row>
    <row r="13506" spans="1:2" x14ac:dyDescent="0.25">
      <c r="A13506" s="57">
        <v>51181912</v>
      </c>
      <c r="B13506" s="58" t="s">
        <v>13577</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14600</v>
      </c>
    </row>
    <row r="13510" spans="1:2" x14ac:dyDescent="0.25">
      <c r="A13510" s="57">
        <v>51182003</v>
      </c>
      <c r="B13510" s="58" t="s">
        <v>5305</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4767</v>
      </c>
    </row>
    <row r="13514" spans="1:2" x14ac:dyDescent="0.25">
      <c r="A13514" s="57">
        <v>51182007</v>
      </c>
      <c r="B13514" s="58" t="s">
        <v>9965</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11209</v>
      </c>
    </row>
    <row r="13519" spans="1:2" x14ac:dyDescent="0.25">
      <c r="A13519" s="57">
        <v>51182012</v>
      </c>
      <c r="B13519" s="58" t="s">
        <v>6897</v>
      </c>
    </row>
    <row r="13520" spans="1:2" x14ac:dyDescent="0.25">
      <c r="A13520" s="57">
        <v>51182013</v>
      </c>
      <c r="B13520" s="58" t="s">
        <v>11301</v>
      </c>
    </row>
    <row r="13521" spans="1:2" x14ac:dyDescent="0.25">
      <c r="A13521" s="57">
        <v>51182014</v>
      </c>
      <c r="B13521" s="58" t="s">
        <v>10247</v>
      </c>
    </row>
    <row r="13522" spans="1:2" x14ac:dyDescent="0.25">
      <c r="A13522" s="57">
        <v>51182101</v>
      </c>
      <c r="B13522" s="58" t="s">
        <v>12245</v>
      </c>
    </row>
    <row r="13523" spans="1:2" x14ac:dyDescent="0.25">
      <c r="A13523" s="57">
        <v>51182102</v>
      </c>
      <c r="B13523" s="58" t="s">
        <v>7740</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11559</v>
      </c>
    </row>
    <row r="13528" spans="1:2" x14ac:dyDescent="0.25">
      <c r="A13528" s="57">
        <v>51182301</v>
      </c>
      <c r="B13528" s="58" t="s">
        <v>15248</v>
      </c>
    </row>
    <row r="13529" spans="1:2" x14ac:dyDescent="0.25">
      <c r="A13529" s="57">
        <v>51182302</v>
      </c>
      <c r="B13529" s="58" t="s">
        <v>11979</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7785</v>
      </c>
    </row>
    <row r="13537" spans="1:2" x14ac:dyDescent="0.25">
      <c r="A13537" s="57">
        <v>51182407</v>
      </c>
      <c r="B13537" s="58" t="s">
        <v>3178</v>
      </c>
    </row>
    <row r="13538" spans="1:2" x14ac:dyDescent="0.25">
      <c r="A13538" s="57">
        <v>51182408</v>
      </c>
      <c r="B13538" s="58" t="s">
        <v>11991</v>
      </c>
    </row>
    <row r="13539" spans="1:2" x14ac:dyDescent="0.25">
      <c r="A13539" s="57">
        <v>51182409</v>
      </c>
      <c r="B13539" s="58" t="s">
        <v>3329</v>
      </c>
    </row>
    <row r="13540" spans="1:2" x14ac:dyDescent="0.25">
      <c r="A13540" s="57">
        <v>51182410</v>
      </c>
      <c r="B13540" s="58" t="s">
        <v>15876</v>
      </c>
    </row>
    <row r="13541" spans="1:2" x14ac:dyDescent="0.25">
      <c r="A13541" s="57">
        <v>51182411</v>
      </c>
      <c r="B13541" s="58" t="s">
        <v>15602</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16779</v>
      </c>
    </row>
    <row r="13545" spans="1:2" x14ac:dyDescent="0.25">
      <c r="A13545" s="57">
        <v>51182416</v>
      </c>
      <c r="B13545" s="58" t="s">
        <v>15427</v>
      </c>
    </row>
    <row r="13546" spans="1:2" x14ac:dyDescent="0.25">
      <c r="A13546" s="57">
        <v>51182417</v>
      </c>
      <c r="B13546" s="58" t="s">
        <v>10245</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11098</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11320</v>
      </c>
    </row>
    <row r="13554" spans="1:2" x14ac:dyDescent="0.25">
      <c r="A13554" s="57">
        <v>51191505</v>
      </c>
      <c r="B13554" s="58" t="s">
        <v>4814</v>
      </c>
    </row>
    <row r="13555" spans="1:2" x14ac:dyDescent="0.25">
      <c r="A13555" s="57">
        <v>51191506</v>
      </c>
      <c r="B13555" s="58" t="s">
        <v>15688</v>
      </c>
    </row>
    <row r="13556" spans="1:2" x14ac:dyDescent="0.25">
      <c r="A13556" s="57">
        <v>51191507</v>
      </c>
      <c r="B13556" s="58" t="s">
        <v>18466</v>
      </c>
    </row>
    <row r="13557" spans="1:2" x14ac:dyDescent="0.25">
      <c r="A13557" s="57">
        <v>51191508</v>
      </c>
      <c r="B13557" s="58" t="s">
        <v>8360</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11034</v>
      </c>
    </row>
    <row r="13564" spans="1:2" x14ac:dyDescent="0.25">
      <c r="A13564" s="57">
        <v>51191515</v>
      </c>
      <c r="B13564" s="58" t="s">
        <v>11466</v>
      </c>
    </row>
    <row r="13565" spans="1:2" x14ac:dyDescent="0.25">
      <c r="A13565" s="57">
        <v>51191516</v>
      </c>
      <c r="B13565" s="58" t="s">
        <v>13542</v>
      </c>
    </row>
    <row r="13566" spans="1:2" x14ac:dyDescent="0.25">
      <c r="A13566" s="57">
        <v>51191517</v>
      </c>
      <c r="B13566" s="58" t="s">
        <v>14175</v>
      </c>
    </row>
    <row r="13567" spans="1:2" x14ac:dyDescent="0.25">
      <c r="A13567" s="57">
        <v>51191518</v>
      </c>
      <c r="B13567" s="58" t="s">
        <v>15423</v>
      </c>
    </row>
    <row r="13568" spans="1:2" x14ac:dyDescent="0.25">
      <c r="A13568" s="57">
        <v>51191519</v>
      </c>
      <c r="B13568" s="58" t="s">
        <v>6630</v>
      </c>
    </row>
    <row r="13569" spans="1:2" x14ac:dyDescent="0.25">
      <c r="A13569" s="57">
        <v>51191520</v>
      </c>
      <c r="B13569" s="58" t="s">
        <v>15691</v>
      </c>
    </row>
    <row r="13570" spans="1:2" x14ac:dyDescent="0.25">
      <c r="A13570" s="57">
        <v>51191521</v>
      </c>
      <c r="B13570" s="58" t="s">
        <v>5333</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16748</v>
      </c>
    </row>
    <row r="13579" spans="1:2" x14ac:dyDescent="0.25">
      <c r="A13579" s="57">
        <v>51191703</v>
      </c>
      <c r="B13579" s="58" t="s">
        <v>4913</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10447</v>
      </c>
    </row>
    <row r="13585" spans="1:2" x14ac:dyDescent="0.25">
      <c r="A13585" s="57">
        <v>51191803</v>
      </c>
      <c r="B13585" s="58" t="s">
        <v>4534</v>
      </c>
    </row>
    <row r="13586" spans="1:2" x14ac:dyDescent="0.25">
      <c r="A13586" s="57">
        <v>51191804</v>
      </c>
      <c r="B13586" s="58" t="s">
        <v>16185</v>
      </c>
    </row>
    <row r="13587" spans="1:2" x14ac:dyDescent="0.25">
      <c r="A13587" s="57">
        <v>51191805</v>
      </c>
      <c r="B13587" s="58" t="s">
        <v>18695</v>
      </c>
    </row>
    <row r="13588" spans="1:2" x14ac:dyDescent="0.25">
      <c r="A13588" s="57">
        <v>51191901</v>
      </c>
      <c r="B13588" s="58" t="s">
        <v>8618</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5763</v>
      </c>
    </row>
    <row r="13594" spans="1:2" x14ac:dyDescent="0.25">
      <c r="A13594" s="57">
        <v>51191907</v>
      </c>
      <c r="B13594" s="58" t="s">
        <v>4416</v>
      </c>
    </row>
    <row r="13595" spans="1:2" x14ac:dyDescent="0.25">
      <c r="A13595" s="57">
        <v>51201501</v>
      </c>
      <c r="B13595" s="58" t="s">
        <v>7370</v>
      </c>
    </row>
    <row r="13596" spans="1:2" x14ac:dyDescent="0.25">
      <c r="A13596" s="57">
        <v>51201502</v>
      </c>
      <c r="B13596" s="58" t="s">
        <v>15825</v>
      </c>
    </row>
    <row r="13597" spans="1:2" x14ac:dyDescent="0.25">
      <c r="A13597" s="57">
        <v>51201503</v>
      </c>
      <c r="B13597" s="58" t="s">
        <v>15861</v>
      </c>
    </row>
    <row r="13598" spans="1:2" x14ac:dyDescent="0.25">
      <c r="A13598" s="57">
        <v>51201504</v>
      </c>
      <c r="B13598" s="58" t="s">
        <v>2016</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10903</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14818</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10238</v>
      </c>
    </row>
    <row r="13608" spans="1:2" x14ac:dyDescent="0.25">
      <c r="A13608" s="57">
        <v>51201514</v>
      </c>
      <c r="B13608" s="58" t="s">
        <v>14789</v>
      </c>
    </row>
    <row r="13609" spans="1:2" x14ac:dyDescent="0.25">
      <c r="A13609" s="57">
        <v>51201515</v>
      </c>
      <c r="B13609" s="58" t="s">
        <v>16473</v>
      </c>
    </row>
    <row r="13610" spans="1:2" x14ac:dyDescent="0.25">
      <c r="A13610" s="57">
        <v>51201516</v>
      </c>
      <c r="B13610" s="58" t="s">
        <v>8474</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8113</v>
      </c>
    </row>
    <row r="13616" spans="1:2" x14ac:dyDescent="0.25">
      <c r="A13616" s="57">
        <v>51201604</v>
      </c>
      <c r="B13616" s="58" t="s">
        <v>16222</v>
      </c>
    </row>
    <row r="13617" spans="1:2" x14ac:dyDescent="0.25">
      <c r="A13617" s="57">
        <v>51201605</v>
      </c>
      <c r="B13617" s="58" t="s">
        <v>5023</v>
      </c>
    </row>
    <row r="13618" spans="1:2" x14ac:dyDescent="0.25">
      <c r="A13618" s="57">
        <v>51201606</v>
      </c>
      <c r="B13618" s="58" t="s">
        <v>3635</v>
      </c>
    </row>
    <row r="13619" spans="1:2" x14ac:dyDescent="0.25">
      <c r="A13619" s="57">
        <v>51201607</v>
      </c>
      <c r="B13619" s="58" t="s">
        <v>12216</v>
      </c>
    </row>
    <row r="13620" spans="1:2" x14ac:dyDescent="0.25">
      <c r="A13620" s="57">
        <v>51201608</v>
      </c>
      <c r="B13620" s="58" t="s">
        <v>16044</v>
      </c>
    </row>
    <row r="13621" spans="1:2" x14ac:dyDescent="0.25">
      <c r="A13621" s="57">
        <v>51201609</v>
      </c>
      <c r="B13621" s="58" t="s">
        <v>8513</v>
      </c>
    </row>
    <row r="13622" spans="1:2" x14ac:dyDescent="0.25">
      <c r="A13622" s="57">
        <v>51201610</v>
      </c>
      <c r="B13622" s="58" t="s">
        <v>16237</v>
      </c>
    </row>
    <row r="13623" spans="1:2" x14ac:dyDescent="0.25">
      <c r="A13623" s="57">
        <v>51201611</v>
      </c>
      <c r="B13623" s="58" t="s">
        <v>698</v>
      </c>
    </row>
    <row r="13624" spans="1:2" x14ac:dyDescent="0.25">
      <c r="A13624" s="57">
        <v>51201612</v>
      </c>
      <c r="B13624" s="58" t="s">
        <v>15394</v>
      </c>
    </row>
    <row r="13625" spans="1:2" x14ac:dyDescent="0.25">
      <c r="A13625" s="57">
        <v>51201613</v>
      </c>
      <c r="B13625" s="58" t="s">
        <v>17874</v>
      </c>
    </row>
    <row r="13626" spans="1:2" x14ac:dyDescent="0.25">
      <c r="A13626" s="57">
        <v>51201614</v>
      </c>
      <c r="B13626" s="58" t="s">
        <v>8410</v>
      </c>
    </row>
    <row r="13627" spans="1:2" x14ac:dyDescent="0.25">
      <c r="A13627" s="57">
        <v>51201615</v>
      </c>
      <c r="B13627" s="58" t="s">
        <v>3409</v>
      </c>
    </row>
    <row r="13628" spans="1:2" x14ac:dyDescent="0.25">
      <c r="A13628" s="57">
        <v>51201616</v>
      </c>
      <c r="B13628" s="58" t="s">
        <v>10598</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14683</v>
      </c>
    </row>
    <row r="13635" spans="1:2" x14ac:dyDescent="0.25">
      <c r="A13635" s="57">
        <v>51201623</v>
      </c>
      <c r="B13635" s="58" t="s">
        <v>15239</v>
      </c>
    </row>
    <row r="13636" spans="1:2" x14ac:dyDescent="0.25">
      <c r="A13636" s="57">
        <v>51201624</v>
      </c>
      <c r="B13636" s="58" t="s">
        <v>5484</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10178</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16216</v>
      </c>
    </row>
    <row r="13651" spans="1:2" x14ac:dyDescent="0.25">
      <c r="A13651" s="57">
        <v>51201647</v>
      </c>
      <c r="B13651" s="58" t="s">
        <v>5402</v>
      </c>
    </row>
    <row r="13652" spans="1:2" x14ac:dyDescent="0.25">
      <c r="A13652" s="57">
        <v>51201648</v>
      </c>
      <c r="B13652" s="58" t="s">
        <v>1916</v>
      </c>
    </row>
    <row r="13653" spans="1:2" x14ac:dyDescent="0.25">
      <c r="A13653" s="57">
        <v>51201701</v>
      </c>
      <c r="B13653" s="58" t="s">
        <v>11492</v>
      </c>
    </row>
    <row r="13654" spans="1:2" x14ac:dyDescent="0.25">
      <c r="A13654" s="57">
        <v>51201702</v>
      </c>
      <c r="B13654" s="58" t="s">
        <v>636</v>
      </c>
    </row>
    <row r="13655" spans="1:2" x14ac:dyDescent="0.25">
      <c r="A13655" s="57">
        <v>51201703</v>
      </c>
      <c r="B13655" s="58" t="s">
        <v>5110</v>
      </c>
    </row>
    <row r="13656" spans="1:2" x14ac:dyDescent="0.25">
      <c r="A13656" s="57">
        <v>51201704</v>
      </c>
      <c r="B13656" s="58" t="s">
        <v>11806</v>
      </c>
    </row>
    <row r="13657" spans="1:2" x14ac:dyDescent="0.25">
      <c r="A13657" s="57">
        <v>51201705</v>
      </c>
      <c r="B13657" s="58" t="s">
        <v>2479</v>
      </c>
    </row>
    <row r="13658" spans="1:2" x14ac:dyDescent="0.25">
      <c r="A13658" s="57">
        <v>51201801</v>
      </c>
      <c r="B13658" s="58" t="s">
        <v>18669</v>
      </c>
    </row>
    <row r="13659" spans="1:2" x14ac:dyDescent="0.25">
      <c r="A13659" s="57">
        <v>51201802</v>
      </c>
      <c r="B13659" s="58" t="s">
        <v>12982</v>
      </c>
    </row>
    <row r="13660" spans="1:2" x14ac:dyDescent="0.25">
      <c r="A13660" s="57">
        <v>51201803</v>
      </c>
      <c r="B13660" s="58" t="s">
        <v>8282</v>
      </c>
    </row>
    <row r="13661" spans="1:2" x14ac:dyDescent="0.25">
      <c r="A13661" s="57">
        <v>51201804</v>
      </c>
      <c r="B13661" s="58" t="s">
        <v>15895</v>
      </c>
    </row>
    <row r="13662" spans="1:2" x14ac:dyDescent="0.25">
      <c r="A13662" s="57">
        <v>51201805</v>
      </c>
      <c r="B13662" s="58" t="s">
        <v>14400</v>
      </c>
    </row>
    <row r="13663" spans="1:2" x14ac:dyDescent="0.25">
      <c r="A13663" s="57">
        <v>51201806</v>
      </c>
      <c r="B13663" s="58" t="s">
        <v>13852</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7511</v>
      </c>
    </row>
    <row r="13667" spans="1:2" x14ac:dyDescent="0.25">
      <c r="A13667" s="57">
        <v>51201901</v>
      </c>
      <c r="B13667" s="58" t="s">
        <v>16138</v>
      </c>
    </row>
    <row r="13668" spans="1:2" x14ac:dyDescent="0.25">
      <c r="A13668" s="57">
        <v>51211501</v>
      </c>
      <c r="B13668" s="58" t="s">
        <v>11350</v>
      </c>
    </row>
    <row r="13669" spans="1:2" x14ac:dyDescent="0.25">
      <c r="A13669" s="57">
        <v>51211502</v>
      </c>
      <c r="B13669" s="58" t="s">
        <v>16275</v>
      </c>
    </row>
    <row r="13670" spans="1:2" x14ac:dyDescent="0.25">
      <c r="A13670" s="57">
        <v>51211503</v>
      </c>
      <c r="B13670" s="58" t="s">
        <v>2258</v>
      </c>
    </row>
    <row r="13671" spans="1:2" x14ac:dyDescent="0.25">
      <c r="A13671" s="57">
        <v>51211504</v>
      </c>
      <c r="B13671" s="58" t="s">
        <v>10119</v>
      </c>
    </row>
    <row r="13672" spans="1:2" x14ac:dyDescent="0.25">
      <c r="A13672" s="57">
        <v>51211505</v>
      </c>
      <c r="B13672" s="58" t="s">
        <v>2701</v>
      </c>
    </row>
    <row r="13673" spans="1:2" x14ac:dyDescent="0.25">
      <c r="A13673" s="57">
        <v>51211601</v>
      </c>
      <c r="B13673" s="58" t="s">
        <v>16671</v>
      </c>
    </row>
    <row r="13674" spans="1:2" x14ac:dyDescent="0.25">
      <c r="A13674" s="57">
        <v>51211602</v>
      </c>
      <c r="B13674" s="58" t="s">
        <v>10545</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15047</v>
      </c>
    </row>
    <row r="13679" spans="1:2" x14ac:dyDescent="0.25">
      <c r="A13679" s="57">
        <v>51211607</v>
      </c>
      <c r="B13679" s="58" t="s">
        <v>12362</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14069</v>
      </c>
    </row>
    <row r="13684" spans="1:2" x14ac:dyDescent="0.25">
      <c r="A13684" s="57">
        <v>51211612</v>
      </c>
      <c r="B13684" s="58" t="s">
        <v>7337</v>
      </c>
    </row>
    <row r="13685" spans="1:2" x14ac:dyDescent="0.25">
      <c r="A13685" s="57">
        <v>51211613</v>
      </c>
      <c r="B13685" s="58" t="s">
        <v>9755</v>
      </c>
    </row>
    <row r="13686" spans="1:2" x14ac:dyDescent="0.25">
      <c r="A13686" s="57">
        <v>51211615</v>
      </c>
      <c r="B13686" s="58" t="s">
        <v>5147</v>
      </c>
    </row>
    <row r="13687" spans="1:2" x14ac:dyDescent="0.25">
      <c r="A13687" s="57">
        <v>51211616</v>
      </c>
      <c r="B13687" s="58" t="s">
        <v>10883</v>
      </c>
    </row>
    <row r="13688" spans="1:2" x14ac:dyDescent="0.25">
      <c r="A13688" s="57">
        <v>51211617</v>
      </c>
      <c r="B13688" s="58" t="s">
        <v>6760</v>
      </c>
    </row>
    <row r="13689" spans="1:2" x14ac:dyDescent="0.25">
      <c r="A13689" s="57">
        <v>51211618</v>
      </c>
      <c r="B13689" s="58" t="s">
        <v>16097</v>
      </c>
    </row>
    <row r="13690" spans="1:2" x14ac:dyDescent="0.25">
      <c r="A13690" s="57">
        <v>51211619</v>
      </c>
      <c r="B13690" s="58" t="s">
        <v>8830</v>
      </c>
    </row>
    <row r="13691" spans="1:2" x14ac:dyDescent="0.25">
      <c r="A13691" s="57">
        <v>51211620</v>
      </c>
      <c r="B13691" s="58" t="s">
        <v>15094</v>
      </c>
    </row>
    <row r="13692" spans="1:2" x14ac:dyDescent="0.25">
      <c r="A13692" s="57">
        <v>51211621</v>
      </c>
      <c r="B13692" s="58" t="s">
        <v>3683</v>
      </c>
    </row>
    <row r="13693" spans="1:2" x14ac:dyDescent="0.25">
      <c r="A13693" s="57">
        <v>51211622</v>
      </c>
      <c r="B13693" s="58" t="s">
        <v>10234</v>
      </c>
    </row>
    <row r="13694" spans="1:2" x14ac:dyDescent="0.25">
      <c r="A13694" s="57">
        <v>51211623</v>
      </c>
      <c r="B13694" s="58" t="s">
        <v>13714</v>
      </c>
    </row>
    <row r="13695" spans="1:2" x14ac:dyDescent="0.25">
      <c r="A13695" s="57">
        <v>51211624</v>
      </c>
      <c r="B13695" s="58" t="s">
        <v>14133</v>
      </c>
    </row>
    <row r="13696" spans="1:2" x14ac:dyDescent="0.25">
      <c r="A13696" s="57">
        <v>51211625</v>
      </c>
      <c r="B13696" s="58" t="s">
        <v>10139</v>
      </c>
    </row>
    <row r="13697" spans="1:2" x14ac:dyDescent="0.25">
      <c r="A13697" s="57">
        <v>51211901</v>
      </c>
      <c r="B13697" s="58" t="s">
        <v>8505</v>
      </c>
    </row>
    <row r="13698" spans="1:2" x14ac:dyDescent="0.25">
      <c r="A13698" s="57">
        <v>51212001</v>
      </c>
      <c r="B13698" s="58" t="s">
        <v>14468</v>
      </c>
    </row>
    <row r="13699" spans="1:2" x14ac:dyDescent="0.25">
      <c r="A13699" s="57">
        <v>51212002</v>
      </c>
      <c r="B13699" s="58" t="s">
        <v>7343</v>
      </c>
    </row>
    <row r="13700" spans="1:2" x14ac:dyDescent="0.25">
      <c r="A13700" s="57">
        <v>51212003</v>
      </c>
      <c r="B13700" s="58" t="s">
        <v>15585</v>
      </c>
    </row>
    <row r="13701" spans="1:2" x14ac:dyDescent="0.25">
      <c r="A13701" s="57">
        <v>51212004</v>
      </c>
      <c r="B13701" s="58" t="s">
        <v>2745</v>
      </c>
    </row>
    <row r="13702" spans="1:2" x14ac:dyDescent="0.25">
      <c r="A13702" s="57">
        <v>51212005</v>
      </c>
      <c r="B13702" s="58" t="s">
        <v>11449</v>
      </c>
    </row>
    <row r="13703" spans="1:2" x14ac:dyDescent="0.25">
      <c r="A13703" s="57">
        <v>51212006</v>
      </c>
      <c r="B13703" s="58" t="s">
        <v>11495</v>
      </c>
    </row>
    <row r="13704" spans="1:2" x14ac:dyDescent="0.25">
      <c r="A13704" s="57">
        <v>51212007</v>
      </c>
      <c r="B13704" s="58" t="s">
        <v>6855</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11471</v>
      </c>
    </row>
    <row r="13709" spans="1:2" x14ac:dyDescent="0.25">
      <c r="A13709" s="57">
        <v>51212012</v>
      </c>
      <c r="B13709" s="58" t="s">
        <v>8253</v>
      </c>
    </row>
    <row r="13710" spans="1:2" x14ac:dyDescent="0.25">
      <c r="A13710" s="57">
        <v>51212013</v>
      </c>
      <c r="B13710" s="58" t="s">
        <v>3528</v>
      </c>
    </row>
    <row r="13711" spans="1:2" x14ac:dyDescent="0.25">
      <c r="A13711" s="57">
        <v>51212014</v>
      </c>
      <c r="B13711" s="58" t="s">
        <v>12593</v>
      </c>
    </row>
    <row r="13712" spans="1:2" x14ac:dyDescent="0.25">
      <c r="A13712" s="57">
        <v>51212015</v>
      </c>
      <c r="B13712" s="58" t="s">
        <v>13533</v>
      </c>
    </row>
    <row r="13713" spans="1:2" x14ac:dyDescent="0.25">
      <c r="A13713" s="57">
        <v>51212016</v>
      </c>
      <c r="B13713" s="58" t="s">
        <v>5097</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16643</v>
      </c>
    </row>
    <row r="13717" spans="1:2" x14ac:dyDescent="0.25">
      <c r="A13717" s="57">
        <v>51212021</v>
      </c>
      <c r="B13717" s="58" t="s">
        <v>18651</v>
      </c>
    </row>
    <row r="13718" spans="1:2" x14ac:dyDescent="0.25">
      <c r="A13718" s="57">
        <v>51212022</v>
      </c>
      <c r="B13718" s="58" t="s">
        <v>12202</v>
      </c>
    </row>
    <row r="13719" spans="1:2" x14ac:dyDescent="0.25">
      <c r="A13719" s="57">
        <v>51212023</v>
      </c>
      <c r="B13719" s="58" t="s">
        <v>5010</v>
      </c>
    </row>
    <row r="13720" spans="1:2" x14ac:dyDescent="0.25">
      <c r="A13720" s="57">
        <v>51212024</v>
      </c>
      <c r="B13720" s="58" t="s">
        <v>15575</v>
      </c>
    </row>
    <row r="13721" spans="1:2" x14ac:dyDescent="0.25">
      <c r="A13721" s="57">
        <v>51212025</v>
      </c>
      <c r="B13721" s="58" t="s">
        <v>16291</v>
      </c>
    </row>
    <row r="13722" spans="1:2" x14ac:dyDescent="0.25">
      <c r="A13722" s="57">
        <v>51212026</v>
      </c>
      <c r="B13722" s="58" t="s">
        <v>15264</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16532</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16762</v>
      </c>
    </row>
    <row r="13735" spans="1:2" x14ac:dyDescent="0.25">
      <c r="A13735" s="57">
        <v>51212202</v>
      </c>
      <c r="B13735" s="58" t="s">
        <v>13652</v>
      </c>
    </row>
    <row r="13736" spans="1:2" x14ac:dyDescent="0.25">
      <c r="A13736" s="57">
        <v>51212203</v>
      </c>
      <c r="B13736" s="58" t="s">
        <v>1402</v>
      </c>
    </row>
    <row r="13737" spans="1:2" x14ac:dyDescent="0.25">
      <c r="A13737" s="57">
        <v>51212301</v>
      </c>
      <c r="B13737" s="58" t="s">
        <v>4941</v>
      </c>
    </row>
    <row r="13738" spans="1:2" x14ac:dyDescent="0.25">
      <c r="A13738" s="57">
        <v>51212302</v>
      </c>
      <c r="B13738" s="58" t="s">
        <v>9972</v>
      </c>
    </row>
    <row r="13739" spans="1:2" x14ac:dyDescent="0.25">
      <c r="A13739" s="57">
        <v>51212303</v>
      </c>
      <c r="B13739" s="58" t="s">
        <v>4914</v>
      </c>
    </row>
    <row r="13740" spans="1:2" x14ac:dyDescent="0.25">
      <c r="A13740" s="57">
        <v>51212304</v>
      </c>
      <c r="B13740" s="58" t="s">
        <v>10188</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15913</v>
      </c>
    </row>
    <row r="13745" spans="1:2" x14ac:dyDescent="0.25">
      <c r="A13745" s="57">
        <v>51212309</v>
      </c>
      <c r="B13745" s="58" t="s">
        <v>8008</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4376</v>
      </c>
    </row>
    <row r="13751" spans="1:2" x14ac:dyDescent="0.25">
      <c r="A13751" s="57">
        <v>51241102</v>
      </c>
      <c r="B13751" s="58" t="s">
        <v>16243</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11445</v>
      </c>
    </row>
    <row r="13755" spans="1:2" x14ac:dyDescent="0.25">
      <c r="A13755" s="57">
        <v>51241106</v>
      </c>
      <c r="B13755" s="58" t="s">
        <v>2289</v>
      </c>
    </row>
    <row r="13756" spans="1:2" x14ac:dyDescent="0.25">
      <c r="A13756" s="57">
        <v>51241107</v>
      </c>
      <c r="B13756" s="58" t="s">
        <v>12565</v>
      </c>
    </row>
    <row r="13757" spans="1:2" x14ac:dyDescent="0.25">
      <c r="A13757" s="57">
        <v>51241108</v>
      </c>
      <c r="B13757" s="58" t="s">
        <v>14631</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15029</v>
      </c>
    </row>
    <row r="13763" spans="1:2" x14ac:dyDescent="0.25">
      <c r="A13763" s="57">
        <v>51241114</v>
      </c>
      <c r="B13763" s="58" t="s">
        <v>5286</v>
      </c>
    </row>
    <row r="13764" spans="1:2" x14ac:dyDescent="0.25">
      <c r="A13764" s="57">
        <v>51241115</v>
      </c>
      <c r="B13764" s="58" t="s">
        <v>3099</v>
      </c>
    </row>
    <row r="13765" spans="1:2" x14ac:dyDescent="0.25">
      <c r="A13765" s="57">
        <v>51241116</v>
      </c>
      <c r="B13765" s="58" t="s">
        <v>4858</v>
      </c>
    </row>
    <row r="13766" spans="1:2" x14ac:dyDescent="0.25">
      <c r="A13766" s="57">
        <v>51241117</v>
      </c>
      <c r="B13766" s="58" t="s">
        <v>12101</v>
      </c>
    </row>
    <row r="13767" spans="1:2" x14ac:dyDescent="0.25">
      <c r="A13767" s="57">
        <v>51241118</v>
      </c>
      <c r="B13767" s="58" t="s">
        <v>11075</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10206</v>
      </c>
    </row>
    <row r="13771" spans="1:2" x14ac:dyDescent="0.25">
      <c r="A13771" s="57">
        <v>51241202</v>
      </c>
      <c r="B13771" s="58" t="s">
        <v>13330</v>
      </c>
    </row>
    <row r="13772" spans="1:2" x14ac:dyDescent="0.25">
      <c r="A13772" s="57">
        <v>51241203</v>
      </c>
      <c r="B13772" s="58" t="s">
        <v>7329</v>
      </c>
    </row>
    <row r="13773" spans="1:2" x14ac:dyDescent="0.25">
      <c r="A13773" s="57">
        <v>51241204</v>
      </c>
      <c r="B13773" s="58" t="s">
        <v>13999</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9738</v>
      </c>
    </row>
    <row r="13777" spans="1:2" x14ac:dyDescent="0.25">
      <c r="A13777" s="57">
        <v>51241208</v>
      </c>
      <c r="B13777" s="58" t="s">
        <v>42</v>
      </c>
    </row>
    <row r="13778" spans="1:2" x14ac:dyDescent="0.25">
      <c r="A13778" s="57">
        <v>51241209</v>
      </c>
      <c r="B13778" s="58" t="s">
        <v>5779</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16539</v>
      </c>
    </row>
    <row r="13782" spans="1:2" x14ac:dyDescent="0.25">
      <c r="A13782" s="57">
        <v>51241213</v>
      </c>
      <c r="B13782" s="58" t="s">
        <v>14208</v>
      </c>
    </row>
    <row r="13783" spans="1:2" x14ac:dyDescent="0.25">
      <c r="A13783" s="57">
        <v>51241214</v>
      </c>
      <c r="B13783" s="58" t="s">
        <v>6249</v>
      </c>
    </row>
    <row r="13784" spans="1:2" x14ac:dyDescent="0.25">
      <c r="A13784" s="57">
        <v>51241215</v>
      </c>
      <c r="B13784" s="58" t="s">
        <v>18813</v>
      </c>
    </row>
    <row r="13785" spans="1:2" x14ac:dyDescent="0.25">
      <c r="A13785" s="57">
        <v>51241216</v>
      </c>
      <c r="B13785" s="58" t="s">
        <v>5018</v>
      </c>
    </row>
    <row r="13786" spans="1:2" x14ac:dyDescent="0.25">
      <c r="A13786" s="57">
        <v>51241217</v>
      </c>
      <c r="B13786" s="58" t="s">
        <v>11218</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16732</v>
      </c>
    </row>
    <row r="13790" spans="1:2" x14ac:dyDescent="0.25">
      <c r="A13790" s="57">
        <v>51241221</v>
      </c>
      <c r="B13790" s="58" t="s">
        <v>12777</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8722</v>
      </c>
    </row>
    <row r="13797" spans="1:2" x14ac:dyDescent="0.25">
      <c r="A13797" s="57">
        <v>51241228</v>
      </c>
      <c r="B13797" s="58" t="s">
        <v>17218</v>
      </c>
    </row>
    <row r="13798" spans="1:2" x14ac:dyDescent="0.25">
      <c r="A13798" s="57">
        <v>51241229</v>
      </c>
      <c r="B13798" s="58" t="s">
        <v>14089</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15203</v>
      </c>
    </row>
    <row r="13802" spans="1:2" x14ac:dyDescent="0.25">
      <c r="A13802" s="57">
        <v>51241304</v>
      </c>
      <c r="B13802" s="58" t="s">
        <v>15576</v>
      </c>
    </row>
    <row r="13803" spans="1:2" x14ac:dyDescent="0.25">
      <c r="A13803" s="57">
        <v>51241305</v>
      </c>
      <c r="B13803" s="58" t="s">
        <v>12247</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18660</v>
      </c>
    </row>
    <row r="13807" spans="1:2" x14ac:dyDescent="0.25">
      <c r="A13807" s="57">
        <v>52101503</v>
      </c>
      <c r="B13807" s="58" t="s">
        <v>5998</v>
      </c>
    </row>
    <row r="13808" spans="1:2" x14ac:dyDescent="0.25">
      <c r="A13808" s="57">
        <v>52101504</v>
      </c>
      <c r="B13808" s="58" t="s">
        <v>11133</v>
      </c>
    </row>
    <row r="13809" spans="1:2" x14ac:dyDescent="0.25">
      <c r="A13809" s="57">
        <v>52101505</v>
      </c>
      <c r="B13809" s="58" t="s">
        <v>2876</v>
      </c>
    </row>
    <row r="13810" spans="1:2" x14ac:dyDescent="0.25">
      <c r="A13810" s="57">
        <v>52101506</v>
      </c>
      <c r="B13810" s="58" t="s">
        <v>10542</v>
      </c>
    </row>
    <row r="13811" spans="1:2" x14ac:dyDescent="0.25">
      <c r="A13811" s="57">
        <v>52101507</v>
      </c>
      <c r="B13811" s="58" t="s">
        <v>5372</v>
      </c>
    </row>
    <row r="13812" spans="1:2" x14ac:dyDescent="0.25">
      <c r="A13812" s="57">
        <v>52101508</v>
      </c>
      <c r="B13812" s="58" t="s">
        <v>13634</v>
      </c>
    </row>
    <row r="13813" spans="1:2" x14ac:dyDescent="0.25">
      <c r="A13813" s="57">
        <v>52101509</v>
      </c>
      <c r="B13813" s="58" t="s">
        <v>3201</v>
      </c>
    </row>
    <row r="13814" spans="1:2" x14ac:dyDescent="0.25">
      <c r="A13814" s="57">
        <v>52101510</v>
      </c>
      <c r="B13814" s="58" t="s">
        <v>11669</v>
      </c>
    </row>
    <row r="13815" spans="1:2" x14ac:dyDescent="0.25">
      <c r="A13815" s="57">
        <v>52101511</v>
      </c>
      <c r="B13815" s="58" t="s">
        <v>5340</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15832</v>
      </c>
    </row>
    <row r="13819" spans="1:2" x14ac:dyDescent="0.25">
      <c r="A13819" s="57">
        <v>52121502</v>
      </c>
      <c r="B13819" s="58" t="s">
        <v>8508</v>
      </c>
    </row>
    <row r="13820" spans="1:2" x14ac:dyDescent="0.25">
      <c r="A13820" s="57">
        <v>52121503</v>
      </c>
      <c r="B13820" s="58" t="s">
        <v>15911</v>
      </c>
    </row>
    <row r="13821" spans="1:2" x14ac:dyDescent="0.25">
      <c r="A13821" s="57">
        <v>52121504</v>
      </c>
      <c r="B13821" s="58" t="s">
        <v>16269</v>
      </c>
    </row>
    <row r="13822" spans="1:2" x14ac:dyDescent="0.25">
      <c r="A13822" s="57">
        <v>52121505</v>
      </c>
      <c r="B13822" s="58" t="s">
        <v>5776</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5796</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2363</v>
      </c>
    </row>
    <row r="13830" spans="1:2" x14ac:dyDescent="0.25">
      <c r="A13830" s="57">
        <v>52121513</v>
      </c>
      <c r="B13830" s="58" t="s">
        <v>12921</v>
      </c>
    </row>
    <row r="13831" spans="1:2" x14ac:dyDescent="0.25">
      <c r="A13831" s="57">
        <v>52121601</v>
      </c>
      <c r="B13831" s="58" t="s">
        <v>17696</v>
      </c>
    </row>
    <row r="13832" spans="1:2" x14ac:dyDescent="0.25">
      <c r="A13832" s="57">
        <v>52121602</v>
      </c>
      <c r="B13832" s="58" t="s">
        <v>14538</v>
      </c>
    </row>
    <row r="13833" spans="1:2" x14ac:dyDescent="0.25">
      <c r="A13833" s="57">
        <v>52121603</v>
      </c>
      <c r="B13833" s="58" t="s">
        <v>10556</v>
      </c>
    </row>
    <row r="13834" spans="1:2" x14ac:dyDescent="0.25">
      <c r="A13834" s="57">
        <v>52121604</v>
      </c>
      <c r="B13834" s="58" t="s">
        <v>3173</v>
      </c>
    </row>
    <row r="13835" spans="1:2" x14ac:dyDescent="0.25">
      <c r="A13835" s="57">
        <v>52121605</v>
      </c>
      <c r="B13835" s="58" t="s">
        <v>7542</v>
      </c>
    </row>
    <row r="13836" spans="1:2" x14ac:dyDescent="0.25">
      <c r="A13836" s="57">
        <v>52121606</v>
      </c>
      <c r="B13836" s="58" t="s">
        <v>5646</v>
      </c>
    </row>
    <row r="13837" spans="1:2" x14ac:dyDescent="0.25">
      <c r="A13837" s="57">
        <v>52121607</v>
      </c>
      <c r="B13837" s="58" t="s">
        <v>386</v>
      </c>
    </row>
    <row r="13838" spans="1:2" x14ac:dyDescent="0.25">
      <c r="A13838" s="57">
        <v>52121608</v>
      </c>
      <c r="B13838" s="58" t="s">
        <v>5446</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13957</v>
      </c>
    </row>
    <row r="13844" spans="1:2" x14ac:dyDescent="0.25">
      <c r="A13844" s="57">
        <v>52131503</v>
      </c>
      <c r="B13844" s="58" t="s">
        <v>3084</v>
      </c>
    </row>
    <row r="13845" spans="1:2" x14ac:dyDescent="0.25">
      <c r="A13845" s="57">
        <v>52131601</v>
      </c>
      <c r="B13845" s="58" t="s">
        <v>14136</v>
      </c>
    </row>
    <row r="13846" spans="1:2" x14ac:dyDescent="0.25">
      <c r="A13846" s="57">
        <v>52131602</v>
      </c>
      <c r="B13846" s="58" t="s">
        <v>6944</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15185</v>
      </c>
    </row>
    <row r="13851" spans="1:2" x14ac:dyDescent="0.25">
      <c r="A13851" s="57">
        <v>52131703</v>
      </c>
      <c r="B13851" s="58" t="s">
        <v>9125</v>
      </c>
    </row>
    <row r="13852" spans="1:2" x14ac:dyDescent="0.25">
      <c r="A13852" s="57">
        <v>52131704</v>
      </c>
      <c r="B13852" s="58" t="s">
        <v>10401</v>
      </c>
    </row>
    <row r="13853" spans="1:2" x14ac:dyDescent="0.25">
      <c r="A13853" s="57">
        <v>52141501</v>
      </c>
      <c r="B13853" s="58" t="s">
        <v>7825</v>
      </c>
    </row>
    <row r="13854" spans="1:2" x14ac:dyDescent="0.25">
      <c r="A13854" s="57">
        <v>52141502</v>
      </c>
      <c r="B13854" s="58" t="s">
        <v>3723</v>
      </c>
    </row>
    <row r="13855" spans="1:2" x14ac:dyDescent="0.25">
      <c r="A13855" s="57">
        <v>52141503</v>
      </c>
      <c r="B13855" s="58" t="s">
        <v>7207</v>
      </c>
    </row>
    <row r="13856" spans="1:2" x14ac:dyDescent="0.25">
      <c r="A13856" s="57">
        <v>52141504</v>
      </c>
      <c r="B13856" s="58" t="s">
        <v>14083</v>
      </c>
    </row>
    <row r="13857" spans="1:2" x14ac:dyDescent="0.25">
      <c r="A13857" s="57">
        <v>52141505</v>
      </c>
      <c r="B13857" s="58" t="s">
        <v>5909</v>
      </c>
    </row>
    <row r="13858" spans="1:2" x14ac:dyDescent="0.25">
      <c r="A13858" s="57">
        <v>52141506</v>
      </c>
      <c r="B13858" s="58" t="s">
        <v>5515</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11751</v>
      </c>
    </row>
    <row r="13863" spans="1:2" x14ac:dyDescent="0.25">
      <c r="A13863" s="57">
        <v>52141511</v>
      </c>
      <c r="B13863" s="58" t="s">
        <v>3393</v>
      </c>
    </row>
    <row r="13864" spans="1:2" x14ac:dyDescent="0.25">
      <c r="A13864" s="57">
        <v>52141512</v>
      </c>
      <c r="B13864" s="58" t="s">
        <v>8038</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14317</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14846</v>
      </c>
    </row>
    <row r="13871" spans="1:2" x14ac:dyDescent="0.25">
      <c r="A13871" s="57">
        <v>52141519</v>
      </c>
      <c r="B13871" s="58" t="s">
        <v>7599</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11552</v>
      </c>
    </row>
    <row r="13875" spans="1:2" x14ac:dyDescent="0.25">
      <c r="A13875" s="57">
        <v>52141523</v>
      </c>
      <c r="B13875" s="58" t="s">
        <v>14728</v>
      </c>
    </row>
    <row r="13876" spans="1:2" x14ac:dyDescent="0.25">
      <c r="A13876" s="57">
        <v>52141524</v>
      </c>
      <c r="B13876" s="58" t="s">
        <v>16677</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15716</v>
      </c>
    </row>
    <row r="13881" spans="1:2" x14ac:dyDescent="0.25">
      <c r="A13881" s="57">
        <v>52141529</v>
      </c>
      <c r="B13881" s="58" t="s">
        <v>5538</v>
      </c>
    </row>
    <row r="13882" spans="1:2" x14ac:dyDescent="0.25">
      <c r="A13882" s="57">
        <v>52141530</v>
      </c>
      <c r="B13882" s="58" t="s">
        <v>10994</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13255</v>
      </c>
    </row>
    <row r="13888" spans="1:2" x14ac:dyDescent="0.25">
      <c r="A13888" s="57">
        <v>52141536</v>
      </c>
      <c r="B13888" s="58" t="s">
        <v>5387</v>
      </c>
    </row>
    <row r="13889" spans="1:2" x14ac:dyDescent="0.25">
      <c r="A13889" s="57">
        <v>52141537</v>
      </c>
      <c r="B13889" s="58" t="s">
        <v>15883</v>
      </c>
    </row>
    <row r="13890" spans="1:2" x14ac:dyDescent="0.25">
      <c r="A13890" s="57">
        <v>52141538</v>
      </c>
      <c r="B13890" s="58" t="s">
        <v>18252</v>
      </c>
    </row>
    <row r="13891" spans="1:2" x14ac:dyDescent="0.25">
      <c r="A13891" s="57">
        <v>52141539</v>
      </c>
      <c r="B13891" s="58" t="s">
        <v>15189</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10508</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9478</v>
      </c>
    </row>
    <row r="13898" spans="1:2" x14ac:dyDescent="0.25">
      <c r="A13898" s="57">
        <v>52141607</v>
      </c>
      <c r="B13898" s="58" t="s">
        <v>5879</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11297</v>
      </c>
    </row>
    <row r="13908" spans="1:2" x14ac:dyDescent="0.25">
      <c r="A13908" s="57">
        <v>52151501</v>
      </c>
      <c r="B13908" s="58" t="s">
        <v>13803</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7502</v>
      </c>
    </row>
    <row r="13912" spans="1:2" x14ac:dyDescent="0.25">
      <c r="A13912" s="57">
        <v>52151505</v>
      </c>
      <c r="B13912" s="58" t="s">
        <v>15904</v>
      </c>
    </row>
    <row r="13913" spans="1:2" x14ac:dyDescent="0.25">
      <c r="A13913" s="57">
        <v>52151506</v>
      </c>
      <c r="B13913" s="58" t="s">
        <v>15553</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10394</v>
      </c>
    </row>
    <row r="13921" spans="1:2" x14ac:dyDescent="0.25">
      <c r="A13921" s="57">
        <v>52151607</v>
      </c>
      <c r="B13921" s="58" t="s">
        <v>9995</v>
      </c>
    </row>
    <row r="13922" spans="1:2" x14ac:dyDescent="0.25">
      <c r="A13922" s="57">
        <v>52151608</v>
      </c>
      <c r="B13922" s="58" t="s">
        <v>7306</v>
      </c>
    </row>
    <row r="13923" spans="1:2" x14ac:dyDescent="0.25">
      <c r="A13923" s="57">
        <v>52151609</v>
      </c>
      <c r="B13923" s="58" t="s">
        <v>13976</v>
      </c>
    </row>
    <row r="13924" spans="1:2" x14ac:dyDescent="0.25">
      <c r="A13924" s="57">
        <v>52151610</v>
      </c>
      <c r="B13924" s="58" t="s">
        <v>13525</v>
      </c>
    </row>
    <row r="13925" spans="1:2" x14ac:dyDescent="0.25">
      <c r="A13925" s="57">
        <v>52151611</v>
      </c>
      <c r="B13925" s="58" t="s">
        <v>7036</v>
      </c>
    </row>
    <row r="13926" spans="1:2" x14ac:dyDescent="0.25">
      <c r="A13926" s="57">
        <v>52151612</v>
      </c>
      <c r="B13926" s="58" t="s">
        <v>4059</v>
      </c>
    </row>
    <row r="13927" spans="1:2" x14ac:dyDescent="0.25">
      <c r="A13927" s="57">
        <v>52151613</v>
      </c>
      <c r="B13927" s="58" t="s">
        <v>16143</v>
      </c>
    </row>
    <row r="13928" spans="1:2" x14ac:dyDescent="0.25">
      <c r="A13928" s="57">
        <v>52151614</v>
      </c>
      <c r="B13928" s="58" t="s">
        <v>17252</v>
      </c>
    </row>
    <row r="13929" spans="1:2" x14ac:dyDescent="0.25">
      <c r="A13929" s="57">
        <v>52151615</v>
      </c>
      <c r="B13929" s="58" t="s">
        <v>10365</v>
      </c>
    </row>
    <row r="13930" spans="1:2" x14ac:dyDescent="0.25">
      <c r="A13930" s="57">
        <v>52151616</v>
      </c>
      <c r="B13930" s="58" t="s">
        <v>8656</v>
      </c>
    </row>
    <row r="13931" spans="1:2" x14ac:dyDescent="0.25">
      <c r="A13931" s="57">
        <v>52151617</v>
      </c>
      <c r="B13931" s="58" t="s">
        <v>15222</v>
      </c>
    </row>
    <row r="13932" spans="1:2" x14ac:dyDescent="0.25">
      <c r="A13932" s="57">
        <v>52151618</v>
      </c>
      <c r="B13932" s="58" t="s">
        <v>16777</v>
      </c>
    </row>
    <row r="13933" spans="1:2" x14ac:dyDescent="0.25">
      <c r="A13933" s="57">
        <v>52151619</v>
      </c>
      <c r="B13933" s="58" t="s">
        <v>14093</v>
      </c>
    </row>
    <row r="13934" spans="1:2" x14ac:dyDescent="0.25">
      <c r="A13934" s="57">
        <v>52151620</v>
      </c>
      <c r="B13934" s="58" t="s">
        <v>1861</v>
      </c>
    </row>
    <row r="13935" spans="1:2" x14ac:dyDescent="0.25">
      <c r="A13935" s="57">
        <v>52151621</v>
      </c>
      <c r="B13935" s="58" t="s">
        <v>12435</v>
      </c>
    </row>
    <row r="13936" spans="1:2" x14ac:dyDescent="0.25">
      <c r="A13936" s="57">
        <v>52151622</v>
      </c>
      <c r="B13936" s="58" t="s">
        <v>2627</v>
      </c>
    </row>
    <row r="13937" spans="1:2" x14ac:dyDescent="0.25">
      <c r="A13937" s="57">
        <v>52151623</v>
      </c>
      <c r="B13937" s="58" t="s">
        <v>18731</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10601</v>
      </c>
    </row>
    <row r="13941" spans="1:2" x14ac:dyDescent="0.25">
      <c r="A13941" s="57">
        <v>52151627</v>
      </c>
      <c r="B13941" s="58" t="s">
        <v>11334</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10967</v>
      </c>
    </row>
    <row r="13948" spans="1:2" x14ac:dyDescent="0.25">
      <c r="A13948" s="57">
        <v>52151634</v>
      </c>
      <c r="B13948" s="58" t="s">
        <v>6038</v>
      </c>
    </row>
    <row r="13949" spans="1:2" x14ac:dyDescent="0.25">
      <c r="A13949" s="57">
        <v>52151635</v>
      </c>
      <c r="B13949" s="58" t="s">
        <v>5057</v>
      </c>
    </row>
    <row r="13950" spans="1:2" x14ac:dyDescent="0.25">
      <c r="A13950" s="57">
        <v>52151636</v>
      </c>
      <c r="B13950" s="58" t="s">
        <v>13719</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11526</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7820</v>
      </c>
    </row>
    <row r="13957" spans="1:2" x14ac:dyDescent="0.25">
      <c r="A13957" s="57">
        <v>52151643</v>
      </c>
      <c r="B13957" s="58" t="s">
        <v>17634</v>
      </c>
    </row>
    <row r="13958" spans="1:2" x14ac:dyDescent="0.25">
      <c r="A13958" s="57">
        <v>52151644</v>
      </c>
      <c r="B13958" s="58" t="s">
        <v>14244</v>
      </c>
    </row>
    <row r="13959" spans="1:2" x14ac:dyDescent="0.25">
      <c r="A13959" s="57">
        <v>52151645</v>
      </c>
      <c r="B13959" s="58" t="s">
        <v>15604</v>
      </c>
    </row>
    <row r="13960" spans="1:2" x14ac:dyDescent="0.25">
      <c r="A13960" s="57">
        <v>52151646</v>
      </c>
      <c r="B13960" s="58" t="s">
        <v>14183</v>
      </c>
    </row>
    <row r="13961" spans="1:2" x14ac:dyDescent="0.25">
      <c r="A13961" s="57">
        <v>52151647</v>
      </c>
      <c r="B13961" s="58" t="s">
        <v>15621</v>
      </c>
    </row>
    <row r="13962" spans="1:2" x14ac:dyDescent="0.25">
      <c r="A13962" s="57">
        <v>52151648</v>
      </c>
      <c r="B13962" s="58" t="s">
        <v>15410</v>
      </c>
    </row>
    <row r="13963" spans="1:2" x14ac:dyDescent="0.25">
      <c r="A13963" s="57">
        <v>52151649</v>
      </c>
      <c r="B13963" s="58" t="s">
        <v>9604</v>
      </c>
    </row>
    <row r="13964" spans="1:2" x14ac:dyDescent="0.25">
      <c r="A13964" s="57">
        <v>52151650</v>
      </c>
      <c r="B13964" s="58" t="s">
        <v>16608</v>
      </c>
    </row>
    <row r="13965" spans="1:2" x14ac:dyDescent="0.25">
      <c r="A13965" s="57">
        <v>52151701</v>
      </c>
      <c r="B13965" s="58" t="s">
        <v>16899</v>
      </c>
    </row>
    <row r="13966" spans="1:2" x14ac:dyDescent="0.25">
      <c r="A13966" s="57">
        <v>52151702</v>
      </c>
      <c r="B13966" s="58" t="s">
        <v>6531</v>
      </c>
    </row>
    <row r="13967" spans="1:2" x14ac:dyDescent="0.25">
      <c r="A13967" s="57">
        <v>52151703</v>
      </c>
      <c r="B13967" s="58" t="s">
        <v>4898</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14236</v>
      </c>
    </row>
    <row r="13973" spans="1:2" x14ac:dyDescent="0.25">
      <c r="A13973" s="57">
        <v>52151709</v>
      </c>
      <c r="B13973" s="58" t="s">
        <v>8660</v>
      </c>
    </row>
    <row r="13974" spans="1:2" x14ac:dyDescent="0.25">
      <c r="A13974" s="57">
        <v>52151801</v>
      </c>
      <c r="B13974" s="58" t="s">
        <v>9973</v>
      </c>
    </row>
    <row r="13975" spans="1:2" x14ac:dyDescent="0.25">
      <c r="A13975" s="57">
        <v>52151802</v>
      </c>
      <c r="B13975" s="58" t="s">
        <v>17917</v>
      </c>
    </row>
    <row r="13976" spans="1:2" x14ac:dyDescent="0.25">
      <c r="A13976" s="57">
        <v>52151803</v>
      </c>
      <c r="B13976" s="58" t="s">
        <v>15797</v>
      </c>
    </row>
    <row r="13977" spans="1:2" x14ac:dyDescent="0.25">
      <c r="A13977" s="57">
        <v>52151804</v>
      </c>
      <c r="B13977" s="58" t="s">
        <v>18766</v>
      </c>
    </row>
    <row r="13978" spans="1:2" x14ac:dyDescent="0.25">
      <c r="A13978" s="57">
        <v>52151805</v>
      </c>
      <c r="B13978" s="58" t="s">
        <v>5048</v>
      </c>
    </row>
    <row r="13979" spans="1:2" x14ac:dyDescent="0.25">
      <c r="A13979" s="57">
        <v>52151806</v>
      </c>
      <c r="B13979" s="58" t="s">
        <v>2443</v>
      </c>
    </row>
    <row r="13980" spans="1:2" x14ac:dyDescent="0.25">
      <c r="A13980" s="57">
        <v>52151807</v>
      </c>
      <c r="B13980" s="58" t="s">
        <v>10611</v>
      </c>
    </row>
    <row r="13981" spans="1:2" x14ac:dyDescent="0.25">
      <c r="A13981" s="57">
        <v>52151808</v>
      </c>
      <c r="B13981" s="58" t="s">
        <v>7403</v>
      </c>
    </row>
    <row r="13982" spans="1:2" x14ac:dyDescent="0.25">
      <c r="A13982" s="57">
        <v>52151809</v>
      </c>
      <c r="B13982" s="58" t="s">
        <v>15350</v>
      </c>
    </row>
    <row r="13983" spans="1:2" x14ac:dyDescent="0.25">
      <c r="A13983" s="57">
        <v>52151810</v>
      </c>
      <c r="B13983" s="58" t="s">
        <v>6107</v>
      </c>
    </row>
    <row r="13984" spans="1:2" x14ac:dyDescent="0.25">
      <c r="A13984" s="57">
        <v>52151811</v>
      </c>
      <c r="B13984" s="58" t="s">
        <v>15964</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11789</v>
      </c>
    </row>
    <row r="13988" spans="1:2" x14ac:dyDescent="0.25">
      <c r="A13988" s="57">
        <v>52151902</v>
      </c>
      <c r="B13988" s="58" t="s">
        <v>4462</v>
      </c>
    </row>
    <row r="13989" spans="1:2" x14ac:dyDescent="0.25">
      <c r="A13989" s="57">
        <v>52151903</v>
      </c>
      <c r="B13989" s="58" t="s">
        <v>17105</v>
      </c>
    </row>
    <row r="13990" spans="1:2" x14ac:dyDescent="0.25">
      <c r="A13990" s="57">
        <v>52151904</v>
      </c>
      <c r="B13990" s="58" t="s">
        <v>6106</v>
      </c>
    </row>
    <row r="13991" spans="1:2" x14ac:dyDescent="0.25">
      <c r="A13991" s="57">
        <v>52151905</v>
      </c>
      <c r="B13991" s="58" t="s">
        <v>8846</v>
      </c>
    </row>
    <row r="13992" spans="1:2" x14ac:dyDescent="0.25">
      <c r="A13992" s="57">
        <v>52151906</v>
      </c>
      <c r="B13992" s="58" t="s">
        <v>13225</v>
      </c>
    </row>
    <row r="13993" spans="1:2" x14ac:dyDescent="0.25">
      <c r="A13993" s="57">
        <v>52151907</v>
      </c>
      <c r="B13993" s="58" t="s">
        <v>13425</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10277</v>
      </c>
    </row>
    <row r="14000" spans="1:2" x14ac:dyDescent="0.25">
      <c r="A14000" s="57">
        <v>52152005</v>
      </c>
      <c r="B14000" s="58" t="s">
        <v>184</v>
      </c>
    </row>
    <row r="14001" spans="1:2" x14ac:dyDescent="0.25">
      <c r="A14001" s="57">
        <v>52152006</v>
      </c>
      <c r="B14001" s="58" t="s">
        <v>3330</v>
      </c>
    </row>
    <row r="14002" spans="1:2" x14ac:dyDescent="0.25">
      <c r="A14002" s="57">
        <v>52152007</v>
      </c>
      <c r="B14002" s="58" t="s">
        <v>5200</v>
      </c>
    </row>
    <row r="14003" spans="1:2" x14ac:dyDescent="0.25">
      <c r="A14003" s="57">
        <v>52152008</v>
      </c>
      <c r="B14003" s="58" t="s">
        <v>7721</v>
      </c>
    </row>
    <row r="14004" spans="1:2" x14ac:dyDescent="0.25">
      <c r="A14004" s="57">
        <v>52152009</v>
      </c>
      <c r="B14004" s="58" t="s">
        <v>10516</v>
      </c>
    </row>
    <row r="14005" spans="1:2" x14ac:dyDescent="0.25">
      <c r="A14005" s="57">
        <v>52152010</v>
      </c>
      <c r="B14005" s="58" t="s">
        <v>14537</v>
      </c>
    </row>
    <row r="14006" spans="1:2" x14ac:dyDescent="0.25">
      <c r="A14006" s="57">
        <v>52152011</v>
      </c>
      <c r="B14006" s="58" t="s">
        <v>3938</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13693</v>
      </c>
    </row>
    <row r="14010" spans="1:2" x14ac:dyDescent="0.25">
      <c r="A14010" s="57">
        <v>52152015</v>
      </c>
      <c r="B14010" s="58" t="s">
        <v>8649</v>
      </c>
    </row>
    <row r="14011" spans="1:2" x14ac:dyDescent="0.25">
      <c r="A14011" s="57">
        <v>52152016</v>
      </c>
      <c r="B14011" s="58" t="s">
        <v>4645</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11365</v>
      </c>
    </row>
    <row r="14015" spans="1:2" x14ac:dyDescent="0.25">
      <c r="A14015" s="57">
        <v>52152104</v>
      </c>
      <c r="B14015" s="58" t="s">
        <v>10513</v>
      </c>
    </row>
    <row r="14016" spans="1:2" x14ac:dyDescent="0.25">
      <c r="A14016" s="57">
        <v>52152105</v>
      </c>
      <c r="B14016" s="58" t="s">
        <v>16625</v>
      </c>
    </row>
    <row r="14017" spans="1:2" x14ac:dyDescent="0.25">
      <c r="A14017" s="57">
        <v>52152201</v>
      </c>
      <c r="B14017" s="58" t="s">
        <v>10966</v>
      </c>
    </row>
    <row r="14018" spans="1:2" x14ac:dyDescent="0.25">
      <c r="A14018" s="57">
        <v>52152202</v>
      </c>
      <c r="B14018" s="58" t="s">
        <v>10801</v>
      </c>
    </row>
    <row r="14019" spans="1:2" x14ac:dyDescent="0.25">
      <c r="A14019" s="57">
        <v>52152203</v>
      </c>
      <c r="B14019" s="58" t="s">
        <v>14423</v>
      </c>
    </row>
    <row r="14020" spans="1:2" x14ac:dyDescent="0.25">
      <c r="A14020" s="57">
        <v>52161502</v>
      </c>
      <c r="B14020" s="58" t="s">
        <v>11300</v>
      </c>
    </row>
    <row r="14021" spans="1:2" x14ac:dyDescent="0.25">
      <c r="A14021" s="57">
        <v>52161505</v>
      </c>
      <c r="B14021" s="58" t="s">
        <v>10358</v>
      </c>
    </row>
    <row r="14022" spans="1:2" x14ac:dyDescent="0.25">
      <c r="A14022" s="57">
        <v>52161507</v>
      </c>
      <c r="B14022" s="58" t="s">
        <v>17160</v>
      </c>
    </row>
    <row r="14023" spans="1:2" x14ac:dyDescent="0.25">
      <c r="A14023" s="57">
        <v>52161508</v>
      </c>
      <c r="B14023" s="58" t="s">
        <v>14821</v>
      </c>
    </row>
    <row r="14024" spans="1:2" x14ac:dyDescent="0.25">
      <c r="A14024" s="57">
        <v>52161509</v>
      </c>
      <c r="B14024" s="58" t="s">
        <v>8782</v>
      </c>
    </row>
    <row r="14025" spans="1:2" x14ac:dyDescent="0.25">
      <c r="A14025" s="57">
        <v>52161510</v>
      </c>
      <c r="B14025" s="58" t="s">
        <v>11288</v>
      </c>
    </row>
    <row r="14026" spans="1:2" x14ac:dyDescent="0.25">
      <c r="A14026" s="57">
        <v>52161511</v>
      </c>
      <c r="B14026" s="58" t="s">
        <v>3956</v>
      </c>
    </row>
    <row r="14027" spans="1:2" x14ac:dyDescent="0.25">
      <c r="A14027" s="57">
        <v>52161512</v>
      </c>
      <c r="B14027" s="58" t="s">
        <v>7109</v>
      </c>
    </row>
    <row r="14028" spans="1:2" x14ac:dyDescent="0.25">
      <c r="A14028" s="57">
        <v>52161513</v>
      </c>
      <c r="B14028" s="58" t="s">
        <v>5464</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10696</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10186</v>
      </c>
    </row>
    <row r="14035" spans="1:2" x14ac:dyDescent="0.25">
      <c r="A14035" s="57">
        <v>52161521</v>
      </c>
      <c r="B14035" s="58" t="s">
        <v>3563</v>
      </c>
    </row>
    <row r="14036" spans="1:2" x14ac:dyDescent="0.25">
      <c r="A14036" s="57">
        <v>52161522</v>
      </c>
      <c r="B14036" s="58" t="s">
        <v>14972</v>
      </c>
    </row>
    <row r="14037" spans="1:2" x14ac:dyDescent="0.25">
      <c r="A14037" s="57">
        <v>52161523</v>
      </c>
      <c r="B14037" s="58" t="s">
        <v>10859</v>
      </c>
    </row>
    <row r="14038" spans="1:2" x14ac:dyDescent="0.25">
      <c r="A14038" s="57">
        <v>52161524</v>
      </c>
      <c r="B14038" s="58" t="s">
        <v>10386</v>
      </c>
    </row>
    <row r="14039" spans="1:2" x14ac:dyDescent="0.25">
      <c r="A14039" s="57">
        <v>52161525</v>
      </c>
      <c r="B14039" s="58" t="s">
        <v>18653</v>
      </c>
    </row>
    <row r="14040" spans="1:2" x14ac:dyDescent="0.25">
      <c r="A14040" s="57">
        <v>52161526</v>
      </c>
      <c r="B14040" s="58" t="s">
        <v>9891</v>
      </c>
    </row>
    <row r="14041" spans="1:2" x14ac:dyDescent="0.25">
      <c r="A14041" s="57">
        <v>52161527</v>
      </c>
      <c r="B14041" s="58" t="s">
        <v>7901</v>
      </c>
    </row>
    <row r="14042" spans="1:2" x14ac:dyDescent="0.25">
      <c r="A14042" s="57">
        <v>52161529</v>
      </c>
      <c r="B14042" s="58" t="s">
        <v>3907</v>
      </c>
    </row>
    <row r="14043" spans="1:2" x14ac:dyDescent="0.25">
      <c r="A14043" s="57">
        <v>52161531</v>
      </c>
      <c r="B14043" s="58" t="s">
        <v>6874</v>
      </c>
    </row>
    <row r="14044" spans="1:2" x14ac:dyDescent="0.25">
      <c r="A14044" s="57">
        <v>52161532</v>
      </c>
      <c r="B14044" s="58" t="s">
        <v>3279</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13365</v>
      </c>
    </row>
    <row r="14050" spans="1:2" x14ac:dyDescent="0.25">
      <c r="A14050" s="57">
        <v>52161538</v>
      </c>
      <c r="B14050" s="58" t="s">
        <v>1784</v>
      </c>
    </row>
    <row r="14051" spans="1:2" x14ac:dyDescent="0.25">
      <c r="A14051" s="57">
        <v>52161539</v>
      </c>
      <c r="B14051" s="58" t="s">
        <v>16014</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7318</v>
      </c>
    </row>
    <row r="14055" spans="1:2" x14ac:dyDescent="0.25">
      <c r="A14055" s="57">
        <v>52161543</v>
      </c>
      <c r="B14055" s="58" t="s">
        <v>16249</v>
      </c>
    </row>
    <row r="14056" spans="1:2" x14ac:dyDescent="0.25">
      <c r="A14056" s="57">
        <v>52161544</v>
      </c>
      <c r="B14056" s="58" t="s">
        <v>18410</v>
      </c>
    </row>
    <row r="14057" spans="1:2" x14ac:dyDescent="0.25">
      <c r="A14057" s="57">
        <v>52161601</v>
      </c>
      <c r="B14057" s="58" t="s">
        <v>14215</v>
      </c>
    </row>
    <row r="14058" spans="1:2" x14ac:dyDescent="0.25">
      <c r="A14058" s="57">
        <v>52161602</v>
      </c>
      <c r="B14058" s="58" t="s">
        <v>17472</v>
      </c>
    </row>
    <row r="14059" spans="1:2" x14ac:dyDescent="0.25">
      <c r="A14059" s="57">
        <v>52161603</v>
      </c>
      <c r="B14059" s="58" t="s">
        <v>9640</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8552</v>
      </c>
    </row>
    <row r="14063" spans="1:2" x14ac:dyDescent="0.25">
      <c r="A14063" s="57">
        <v>53101502</v>
      </c>
      <c r="B14063" s="58" t="s">
        <v>2647</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15319</v>
      </c>
    </row>
    <row r="14067" spans="1:2" x14ac:dyDescent="0.25">
      <c r="A14067" s="57">
        <v>53101601</v>
      </c>
      <c r="B14067" s="58" t="s">
        <v>13749</v>
      </c>
    </row>
    <row r="14068" spans="1:2" x14ac:dyDescent="0.25">
      <c r="A14068" s="57">
        <v>53101602</v>
      </c>
      <c r="B14068" s="58" t="s">
        <v>16597</v>
      </c>
    </row>
    <row r="14069" spans="1:2" x14ac:dyDescent="0.25">
      <c r="A14069" s="57">
        <v>53101603</v>
      </c>
      <c r="B14069" s="58" t="s">
        <v>5417</v>
      </c>
    </row>
    <row r="14070" spans="1:2" x14ac:dyDescent="0.25">
      <c r="A14070" s="57">
        <v>53101604</v>
      </c>
      <c r="B14070" s="58" t="s">
        <v>12514</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12693</v>
      </c>
    </row>
    <row r="14078" spans="1:2" x14ac:dyDescent="0.25">
      <c r="A14078" s="57">
        <v>53101802</v>
      </c>
      <c r="B14078" s="58" t="s">
        <v>14331</v>
      </c>
    </row>
    <row r="14079" spans="1:2" x14ac:dyDescent="0.25">
      <c r="A14079" s="57">
        <v>53101803</v>
      </c>
      <c r="B14079" s="58" t="s">
        <v>12802</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12069</v>
      </c>
    </row>
    <row r="14083" spans="1:2" x14ac:dyDescent="0.25">
      <c r="A14083" s="57">
        <v>53101902</v>
      </c>
      <c r="B14083" s="58" t="s">
        <v>4467</v>
      </c>
    </row>
    <row r="14084" spans="1:2" x14ac:dyDescent="0.25">
      <c r="A14084" s="57">
        <v>53101903</v>
      </c>
      <c r="B14084" s="58" t="s">
        <v>13180</v>
      </c>
    </row>
    <row r="14085" spans="1:2" x14ac:dyDescent="0.25">
      <c r="A14085" s="57">
        <v>53101904</v>
      </c>
      <c r="B14085" s="58" t="s">
        <v>9264</v>
      </c>
    </row>
    <row r="14086" spans="1:2" x14ac:dyDescent="0.25">
      <c r="A14086" s="57">
        <v>53101905</v>
      </c>
      <c r="B14086" s="58" t="s">
        <v>15013</v>
      </c>
    </row>
    <row r="14087" spans="1:2" x14ac:dyDescent="0.25">
      <c r="A14087" s="57">
        <v>53102001</v>
      </c>
      <c r="B14087" s="58" t="s">
        <v>7421</v>
      </c>
    </row>
    <row r="14088" spans="1:2" x14ac:dyDescent="0.25">
      <c r="A14088" s="57">
        <v>53102002</v>
      </c>
      <c r="B14088" s="58" t="s">
        <v>14488</v>
      </c>
    </row>
    <row r="14089" spans="1:2" x14ac:dyDescent="0.25">
      <c r="A14089" s="57">
        <v>53102003</v>
      </c>
      <c r="B14089" s="58" t="s">
        <v>9572</v>
      </c>
    </row>
    <row r="14090" spans="1:2" x14ac:dyDescent="0.25">
      <c r="A14090" s="57">
        <v>53102101</v>
      </c>
      <c r="B14090" s="58" t="s">
        <v>9866</v>
      </c>
    </row>
    <row r="14091" spans="1:2" x14ac:dyDescent="0.25">
      <c r="A14091" s="57">
        <v>53102102</v>
      </c>
      <c r="B14091" s="58" t="s">
        <v>14442</v>
      </c>
    </row>
    <row r="14092" spans="1:2" x14ac:dyDescent="0.25">
      <c r="A14092" s="57">
        <v>53102103</v>
      </c>
      <c r="B14092" s="58" t="s">
        <v>10405</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14505</v>
      </c>
    </row>
    <row r="14096" spans="1:2" x14ac:dyDescent="0.25">
      <c r="A14096" s="57">
        <v>53102202</v>
      </c>
      <c r="B14096" s="58" t="s">
        <v>11650</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11537</v>
      </c>
    </row>
    <row r="14100" spans="1:2" x14ac:dyDescent="0.25">
      <c r="A14100" s="57">
        <v>53102301</v>
      </c>
      <c r="B14100" s="58" t="s">
        <v>4081</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5041</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11163</v>
      </c>
    </row>
    <row r="14107" spans="1:2" x14ac:dyDescent="0.25">
      <c r="A14107" s="57">
        <v>53102308</v>
      </c>
      <c r="B14107" s="58" t="s">
        <v>3624</v>
      </c>
    </row>
    <row r="14108" spans="1:2" x14ac:dyDescent="0.25">
      <c r="A14108" s="57">
        <v>53102401</v>
      </c>
      <c r="B14108" s="58" t="s">
        <v>14971</v>
      </c>
    </row>
    <row r="14109" spans="1:2" x14ac:dyDescent="0.25">
      <c r="A14109" s="57">
        <v>53102402</v>
      </c>
      <c r="B14109" s="58" t="s">
        <v>6306</v>
      </c>
    </row>
    <row r="14110" spans="1:2" x14ac:dyDescent="0.25">
      <c r="A14110" s="57">
        <v>53102403</v>
      </c>
      <c r="B14110" s="58" t="s">
        <v>7072</v>
      </c>
    </row>
    <row r="14111" spans="1:2" x14ac:dyDescent="0.25">
      <c r="A14111" s="57">
        <v>53102404</v>
      </c>
      <c r="B14111" s="58" t="s">
        <v>16669</v>
      </c>
    </row>
    <row r="14112" spans="1:2" x14ac:dyDescent="0.25">
      <c r="A14112" s="57">
        <v>53102501</v>
      </c>
      <c r="B14112" s="58" t="s">
        <v>15651</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14465</v>
      </c>
    </row>
    <row r="14121" spans="1:2" x14ac:dyDescent="0.25">
      <c r="A14121" s="57">
        <v>53102510</v>
      </c>
      <c r="B14121" s="58" t="s">
        <v>14922</v>
      </c>
    </row>
    <row r="14122" spans="1:2" x14ac:dyDescent="0.25">
      <c r="A14122" s="57">
        <v>53102511</v>
      </c>
      <c r="B14122" s="58" t="s">
        <v>2951</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5009</v>
      </c>
    </row>
    <row r="14126" spans="1:2" x14ac:dyDescent="0.25">
      <c r="A14126" s="57">
        <v>53102515</v>
      </c>
      <c r="B14126" s="58" t="s">
        <v>11999</v>
      </c>
    </row>
    <row r="14127" spans="1:2" x14ac:dyDescent="0.25">
      <c r="A14127" s="57">
        <v>53102516</v>
      </c>
      <c r="B14127" s="58" t="s">
        <v>18526</v>
      </c>
    </row>
    <row r="14128" spans="1:2" x14ac:dyDescent="0.25">
      <c r="A14128" s="57">
        <v>53102517</v>
      </c>
      <c r="B14128" s="58" t="s">
        <v>16262</v>
      </c>
    </row>
    <row r="14129" spans="1:2" x14ac:dyDescent="0.25">
      <c r="A14129" s="57">
        <v>53102518</v>
      </c>
      <c r="B14129" s="58" t="s">
        <v>7459</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16486</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14577</v>
      </c>
    </row>
    <row r="14143" spans="1:2" x14ac:dyDescent="0.25">
      <c r="A14143" s="57">
        <v>53102706</v>
      </c>
      <c r="B14143" s="58" t="s">
        <v>16699</v>
      </c>
    </row>
    <row r="14144" spans="1:2" x14ac:dyDescent="0.25">
      <c r="A14144" s="57">
        <v>53102707</v>
      </c>
      <c r="B14144" s="58" t="s">
        <v>14978</v>
      </c>
    </row>
    <row r="14145" spans="1:2" x14ac:dyDescent="0.25">
      <c r="A14145" s="57">
        <v>53102708</v>
      </c>
      <c r="B14145" s="58" t="s">
        <v>17455</v>
      </c>
    </row>
    <row r="14146" spans="1:2" x14ac:dyDescent="0.25">
      <c r="A14146" s="57">
        <v>53102709</v>
      </c>
      <c r="B14146" s="58" t="s">
        <v>14962</v>
      </c>
    </row>
    <row r="14147" spans="1:2" x14ac:dyDescent="0.25">
      <c r="A14147" s="57">
        <v>53102710</v>
      </c>
      <c r="B14147" s="58" t="s">
        <v>5993</v>
      </c>
    </row>
    <row r="14148" spans="1:2" x14ac:dyDescent="0.25">
      <c r="A14148" s="57">
        <v>53102711</v>
      </c>
      <c r="B14148" s="58" t="s">
        <v>10459</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12717</v>
      </c>
    </row>
    <row r="14153" spans="1:2" x14ac:dyDescent="0.25">
      <c r="A14153" s="57">
        <v>53102804</v>
      </c>
      <c r="B14153" s="58" t="s">
        <v>4082</v>
      </c>
    </row>
    <row r="14154" spans="1:2" x14ac:dyDescent="0.25">
      <c r="A14154" s="57">
        <v>53102805</v>
      </c>
      <c r="B14154" s="58" t="s">
        <v>16251</v>
      </c>
    </row>
    <row r="14155" spans="1:2" x14ac:dyDescent="0.25">
      <c r="A14155" s="57">
        <v>53102901</v>
      </c>
      <c r="B14155" s="58" t="s">
        <v>16961</v>
      </c>
    </row>
    <row r="14156" spans="1:2" x14ac:dyDescent="0.25">
      <c r="A14156" s="57">
        <v>53102902</v>
      </c>
      <c r="B14156" s="58" t="s">
        <v>14233</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5381</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11734</v>
      </c>
    </row>
    <row r="14165" spans="1:2" x14ac:dyDescent="0.25">
      <c r="A14165" s="57">
        <v>53111505</v>
      </c>
      <c r="B14165" s="58" t="s">
        <v>5678</v>
      </c>
    </row>
    <row r="14166" spans="1:2" x14ac:dyDescent="0.25">
      <c r="A14166" s="57">
        <v>53111601</v>
      </c>
      <c r="B14166" s="58" t="s">
        <v>5603</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10469</v>
      </c>
    </row>
    <row r="14175" spans="1:2" x14ac:dyDescent="0.25">
      <c r="A14175" s="57">
        <v>53111705</v>
      </c>
      <c r="B14175" s="58" t="s">
        <v>14207</v>
      </c>
    </row>
    <row r="14176" spans="1:2" x14ac:dyDescent="0.25">
      <c r="A14176" s="57">
        <v>53111801</v>
      </c>
      <c r="B14176" s="58" t="s">
        <v>11921</v>
      </c>
    </row>
    <row r="14177" spans="1:2" x14ac:dyDescent="0.25">
      <c r="A14177" s="57">
        <v>53111802</v>
      </c>
      <c r="B14177" s="58" t="s">
        <v>10013</v>
      </c>
    </row>
    <row r="14178" spans="1:2" x14ac:dyDescent="0.25">
      <c r="A14178" s="57">
        <v>53111803</v>
      </c>
      <c r="B14178" s="58" t="s">
        <v>14991</v>
      </c>
    </row>
    <row r="14179" spans="1:2" x14ac:dyDescent="0.25">
      <c r="A14179" s="57">
        <v>53111804</v>
      </c>
      <c r="B14179" s="58" t="s">
        <v>14990</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10687</v>
      </c>
    </row>
    <row r="14184" spans="1:2" x14ac:dyDescent="0.25">
      <c r="A14184" s="57">
        <v>53111904</v>
      </c>
      <c r="B14184" s="58" t="s">
        <v>9893</v>
      </c>
    </row>
    <row r="14185" spans="1:2" x14ac:dyDescent="0.25">
      <c r="A14185" s="57">
        <v>53111905</v>
      </c>
      <c r="B14185" s="58" t="s">
        <v>938</v>
      </c>
    </row>
    <row r="14186" spans="1:2" x14ac:dyDescent="0.25">
      <c r="A14186" s="57">
        <v>53112001</v>
      </c>
      <c r="B14186" s="58" t="s">
        <v>14553</v>
      </c>
    </row>
    <row r="14187" spans="1:2" x14ac:dyDescent="0.25">
      <c r="A14187" s="57">
        <v>53112002</v>
      </c>
      <c r="B14187" s="58" t="s">
        <v>13323</v>
      </c>
    </row>
    <row r="14188" spans="1:2" x14ac:dyDescent="0.25">
      <c r="A14188" s="57">
        <v>53112003</v>
      </c>
      <c r="B14188" s="58" t="s">
        <v>5637</v>
      </c>
    </row>
    <row r="14189" spans="1:2" x14ac:dyDescent="0.25">
      <c r="A14189" s="57">
        <v>53112004</v>
      </c>
      <c r="B14189" s="58" t="s">
        <v>8033</v>
      </c>
    </row>
    <row r="14190" spans="1:2" x14ac:dyDescent="0.25">
      <c r="A14190" s="57">
        <v>53112005</v>
      </c>
      <c r="B14190" s="58" t="s">
        <v>6174</v>
      </c>
    </row>
    <row r="14191" spans="1:2" x14ac:dyDescent="0.25">
      <c r="A14191" s="57">
        <v>53112101</v>
      </c>
      <c r="B14191" s="58" t="s">
        <v>15577</v>
      </c>
    </row>
    <row r="14192" spans="1:2" x14ac:dyDescent="0.25">
      <c r="A14192" s="57">
        <v>53112102</v>
      </c>
      <c r="B14192" s="58" t="s">
        <v>5002</v>
      </c>
    </row>
    <row r="14193" spans="1:2" x14ac:dyDescent="0.25">
      <c r="A14193" s="57">
        <v>53112103</v>
      </c>
      <c r="B14193" s="58" t="s">
        <v>5198</v>
      </c>
    </row>
    <row r="14194" spans="1:2" x14ac:dyDescent="0.25">
      <c r="A14194" s="57">
        <v>53112104</v>
      </c>
      <c r="B14194" s="58" t="s">
        <v>5193</v>
      </c>
    </row>
    <row r="14195" spans="1:2" x14ac:dyDescent="0.25">
      <c r="A14195" s="57">
        <v>53112105</v>
      </c>
      <c r="B14195" s="58" t="s">
        <v>2930</v>
      </c>
    </row>
    <row r="14196" spans="1:2" x14ac:dyDescent="0.25">
      <c r="A14196" s="57">
        <v>53121501</v>
      </c>
      <c r="B14196" s="58" t="s">
        <v>5062</v>
      </c>
    </row>
    <row r="14197" spans="1:2" x14ac:dyDescent="0.25">
      <c r="A14197" s="57">
        <v>53121502</v>
      </c>
      <c r="B14197" s="58" t="s">
        <v>10744</v>
      </c>
    </row>
    <row r="14198" spans="1:2" x14ac:dyDescent="0.25">
      <c r="A14198" s="57">
        <v>53121503</v>
      </c>
      <c r="B14198" s="58" t="s">
        <v>13564</v>
      </c>
    </row>
    <row r="14199" spans="1:2" x14ac:dyDescent="0.25">
      <c r="A14199" s="57">
        <v>53121601</v>
      </c>
      <c r="B14199" s="58" t="s">
        <v>10810</v>
      </c>
    </row>
    <row r="14200" spans="1:2" x14ac:dyDescent="0.25">
      <c r="A14200" s="57">
        <v>53121602</v>
      </c>
      <c r="B14200" s="58" t="s">
        <v>1939</v>
      </c>
    </row>
    <row r="14201" spans="1:2" x14ac:dyDescent="0.25">
      <c r="A14201" s="57">
        <v>53121603</v>
      </c>
      <c r="B14201" s="58" t="s">
        <v>15989</v>
      </c>
    </row>
    <row r="14202" spans="1:2" x14ac:dyDescent="0.25">
      <c r="A14202" s="57">
        <v>53121605</v>
      </c>
      <c r="B14202" s="58" t="s">
        <v>9268</v>
      </c>
    </row>
    <row r="14203" spans="1:2" x14ac:dyDescent="0.25">
      <c r="A14203" s="57">
        <v>53121606</v>
      </c>
      <c r="B14203" s="58" t="s">
        <v>5093</v>
      </c>
    </row>
    <row r="14204" spans="1:2" x14ac:dyDescent="0.25">
      <c r="A14204" s="57">
        <v>53121607</v>
      </c>
      <c r="B14204" s="58" t="s">
        <v>5961</v>
      </c>
    </row>
    <row r="14205" spans="1:2" x14ac:dyDescent="0.25">
      <c r="A14205" s="57">
        <v>53121608</v>
      </c>
      <c r="B14205" s="58" t="s">
        <v>8837</v>
      </c>
    </row>
    <row r="14206" spans="1:2" x14ac:dyDescent="0.25">
      <c r="A14206" s="57">
        <v>53121701</v>
      </c>
      <c r="B14206" s="58" t="s">
        <v>10569</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12374</v>
      </c>
    </row>
    <row r="14211" spans="1:2" x14ac:dyDescent="0.25">
      <c r="A14211" s="57">
        <v>53121801</v>
      </c>
      <c r="B14211" s="58" t="s">
        <v>9512</v>
      </c>
    </row>
    <row r="14212" spans="1:2" x14ac:dyDescent="0.25">
      <c r="A14212" s="57">
        <v>53121802</v>
      </c>
      <c r="B14212" s="58" t="s">
        <v>11565</v>
      </c>
    </row>
    <row r="14213" spans="1:2" x14ac:dyDescent="0.25">
      <c r="A14213" s="57">
        <v>53121803</v>
      </c>
      <c r="B14213" s="58" t="s">
        <v>3946</v>
      </c>
    </row>
    <row r="14214" spans="1:2" x14ac:dyDescent="0.25">
      <c r="A14214" s="57">
        <v>53121804</v>
      </c>
      <c r="B14214" s="58" t="s">
        <v>14381</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17832</v>
      </c>
    </row>
    <row r="14219" spans="1:2" x14ac:dyDescent="0.25">
      <c r="A14219" s="57">
        <v>53131505</v>
      </c>
      <c r="B14219" s="58" t="s">
        <v>5672</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14598</v>
      </c>
    </row>
    <row r="14226" spans="1:2" x14ac:dyDescent="0.25">
      <c r="A14226" s="57">
        <v>53131603</v>
      </c>
      <c r="B14226" s="58" t="s">
        <v>3406</v>
      </c>
    </row>
    <row r="14227" spans="1:2" x14ac:dyDescent="0.25">
      <c r="A14227" s="57">
        <v>53131604</v>
      </c>
      <c r="B14227" s="58" t="s">
        <v>13566</v>
      </c>
    </row>
    <row r="14228" spans="1:2" x14ac:dyDescent="0.25">
      <c r="A14228" s="57">
        <v>53131605</v>
      </c>
      <c r="B14228" s="58" t="s">
        <v>12093</v>
      </c>
    </row>
    <row r="14229" spans="1:2" x14ac:dyDescent="0.25">
      <c r="A14229" s="57">
        <v>53131606</v>
      </c>
      <c r="B14229" s="58" t="s">
        <v>5224</v>
      </c>
    </row>
    <row r="14230" spans="1:2" x14ac:dyDescent="0.25">
      <c r="A14230" s="57">
        <v>53131607</v>
      </c>
      <c r="B14230" s="58" t="s">
        <v>7400</v>
      </c>
    </row>
    <row r="14231" spans="1:2" x14ac:dyDescent="0.25">
      <c r="A14231" s="57">
        <v>53131608</v>
      </c>
      <c r="B14231" s="58" t="s">
        <v>11377</v>
      </c>
    </row>
    <row r="14232" spans="1:2" x14ac:dyDescent="0.25">
      <c r="A14232" s="57">
        <v>53131609</v>
      </c>
      <c r="B14232" s="58" t="s">
        <v>5105</v>
      </c>
    </row>
    <row r="14233" spans="1:2" x14ac:dyDescent="0.25">
      <c r="A14233" s="57">
        <v>53131610</v>
      </c>
      <c r="B14233" s="58" t="s">
        <v>13780</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11281</v>
      </c>
    </row>
    <row r="14239" spans="1:2" x14ac:dyDescent="0.25">
      <c r="A14239" s="57">
        <v>53131616</v>
      </c>
      <c r="B14239" s="58" t="s">
        <v>12716</v>
      </c>
    </row>
    <row r="14240" spans="1:2" x14ac:dyDescent="0.25">
      <c r="A14240" s="57">
        <v>53131617</v>
      </c>
      <c r="B14240" s="58" t="s">
        <v>18735</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5839</v>
      </c>
    </row>
    <row r="14244" spans="1:2" x14ac:dyDescent="0.25">
      <c r="A14244" s="57">
        <v>53131621</v>
      </c>
      <c r="B14244" s="58" t="s">
        <v>16248</v>
      </c>
    </row>
    <row r="14245" spans="1:2" x14ac:dyDescent="0.25">
      <c r="A14245" s="57">
        <v>53131622</v>
      </c>
      <c r="B14245" s="58" t="s">
        <v>5326</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14525</v>
      </c>
    </row>
    <row r="14249" spans="1:2" x14ac:dyDescent="0.25">
      <c r="A14249" s="57">
        <v>53131626</v>
      </c>
      <c r="B14249" s="58" t="s">
        <v>4988</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18831</v>
      </c>
    </row>
    <row r="14253" spans="1:2" x14ac:dyDescent="0.25">
      <c r="A14253" s="57">
        <v>53131630</v>
      </c>
      <c r="B14253" s="58" t="s">
        <v>17118</v>
      </c>
    </row>
    <row r="14254" spans="1:2" x14ac:dyDescent="0.25">
      <c r="A14254" s="57">
        <v>53131631</v>
      </c>
      <c r="B14254" s="58" t="s">
        <v>15060</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14494</v>
      </c>
    </row>
    <row r="14260" spans="1:2" x14ac:dyDescent="0.25">
      <c r="A14260" s="57">
        <v>53131637</v>
      </c>
      <c r="B14260" s="58" t="s">
        <v>2570</v>
      </c>
    </row>
    <row r="14261" spans="1:2" x14ac:dyDescent="0.25">
      <c r="A14261" s="57">
        <v>53131638</v>
      </c>
      <c r="B14261" s="58" t="s">
        <v>13502</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10957</v>
      </c>
    </row>
    <row r="14268" spans="1:2" x14ac:dyDescent="0.25">
      <c r="A14268" s="57">
        <v>53141507</v>
      </c>
      <c r="B14268" s="58" t="s">
        <v>4776</v>
      </c>
    </row>
    <row r="14269" spans="1:2" x14ac:dyDescent="0.25">
      <c r="A14269" s="57">
        <v>53141508</v>
      </c>
      <c r="B14269" s="58" t="s">
        <v>8907</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13320</v>
      </c>
    </row>
    <row r="14274" spans="1:2" x14ac:dyDescent="0.25">
      <c r="A14274" s="57">
        <v>53141605</v>
      </c>
      <c r="B14274" s="58" t="s">
        <v>7032</v>
      </c>
    </row>
    <row r="14275" spans="1:2" x14ac:dyDescent="0.25">
      <c r="A14275" s="57">
        <v>53141606</v>
      </c>
      <c r="B14275" s="58" t="s">
        <v>17519</v>
      </c>
    </row>
    <row r="14276" spans="1:2" x14ac:dyDescent="0.25">
      <c r="A14276" s="57">
        <v>53141607</v>
      </c>
      <c r="B14276" s="58" t="s">
        <v>7091</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13598</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4969</v>
      </c>
    </row>
    <row r="14285" spans="1:2" x14ac:dyDescent="0.25">
      <c r="A14285" s="57">
        <v>53141616</v>
      </c>
      <c r="B14285" s="58" t="s">
        <v>6854</v>
      </c>
    </row>
    <row r="14286" spans="1:2" x14ac:dyDescent="0.25">
      <c r="A14286" s="57">
        <v>53141617</v>
      </c>
      <c r="B14286" s="58" t="s">
        <v>15503</v>
      </c>
    </row>
    <row r="14287" spans="1:2" x14ac:dyDescent="0.25">
      <c r="A14287" s="57">
        <v>53141618</v>
      </c>
      <c r="B14287" s="58" t="s">
        <v>10722</v>
      </c>
    </row>
    <row r="14288" spans="1:2" x14ac:dyDescent="0.25">
      <c r="A14288" s="57">
        <v>53141619</v>
      </c>
      <c r="B14288" s="58" t="s">
        <v>16302</v>
      </c>
    </row>
    <row r="14289" spans="1:2" x14ac:dyDescent="0.25">
      <c r="A14289" s="57">
        <v>53141620</v>
      </c>
      <c r="B14289" s="58" t="s">
        <v>14126</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14399</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17183</v>
      </c>
    </row>
    <row r="14299" spans="1:2" x14ac:dyDescent="0.25">
      <c r="A14299" s="57">
        <v>53141630</v>
      </c>
      <c r="B14299" s="58" t="s">
        <v>7524</v>
      </c>
    </row>
    <row r="14300" spans="1:2" x14ac:dyDescent="0.25">
      <c r="A14300" s="57">
        <v>54101501</v>
      </c>
      <c r="B14300" s="58" t="s">
        <v>15533</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13985</v>
      </c>
    </row>
    <row r="14306" spans="1:2" x14ac:dyDescent="0.25">
      <c r="A14306" s="57">
        <v>54101507</v>
      </c>
      <c r="B14306" s="58" t="s">
        <v>11888</v>
      </c>
    </row>
    <row r="14307" spans="1:2" x14ac:dyDescent="0.25">
      <c r="A14307" s="57">
        <v>54101508</v>
      </c>
      <c r="B14307" s="58" t="s">
        <v>4516</v>
      </c>
    </row>
    <row r="14308" spans="1:2" x14ac:dyDescent="0.25">
      <c r="A14308" s="57">
        <v>54101509</v>
      </c>
      <c r="B14308" s="58" t="s">
        <v>15654</v>
      </c>
    </row>
    <row r="14309" spans="1:2" x14ac:dyDescent="0.25">
      <c r="A14309" s="57">
        <v>54101510</v>
      </c>
      <c r="B14309" s="58" t="s">
        <v>14290</v>
      </c>
    </row>
    <row r="14310" spans="1:2" x14ac:dyDescent="0.25">
      <c r="A14310" s="57">
        <v>54101511</v>
      </c>
      <c r="B14310" s="58" t="s">
        <v>5006</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14610</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16319</v>
      </c>
    </row>
    <row r="14321" spans="1:2" x14ac:dyDescent="0.25">
      <c r="A14321" s="57">
        <v>54101705</v>
      </c>
      <c r="B14321" s="58" t="s">
        <v>17328</v>
      </c>
    </row>
    <row r="14322" spans="1:2" x14ac:dyDescent="0.25">
      <c r="A14322" s="57">
        <v>54101706</v>
      </c>
      <c r="B14322" s="58" t="s">
        <v>18744</v>
      </c>
    </row>
    <row r="14323" spans="1:2" x14ac:dyDescent="0.25">
      <c r="A14323" s="57">
        <v>54111501</v>
      </c>
      <c r="B14323" s="58" t="s">
        <v>10965</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2392</v>
      </c>
    </row>
    <row r="14331" spans="1:2" x14ac:dyDescent="0.25">
      <c r="A14331" s="57">
        <v>54111703</v>
      </c>
      <c r="B14331" s="58" t="s">
        <v>9318</v>
      </c>
    </row>
    <row r="14332" spans="1:2" x14ac:dyDescent="0.25">
      <c r="A14332" s="57">
        <v>54111704</v>
      </c>
      <c r="B14332" s="58" t="s">
        <v>9860</v>
      </c>
    </row>
    <row r="14333" spans="1:2" x14ac:dyDescent="0.25">
      <c r="A14333" s="57">
        <v>54111705</v>
      </c>
      <c r="B14333" s="58" t="s">
        <v>5148</v>
      </c>
    </row>
    <row r="14334" spans="1:2" x14ac:dyDescent="0.25">
      <c r="A14334" s="57">
        <v>54111706</v>
      </c>
      <c r="B14334" s="58" t="s">
        <v>12021</v>
      </c>
    </row>
    <row r="14335" spans="1:2" x14ac:dyDescent="0.25">
      <c r="A14335" s="57">
        <v>54111707</v>
      </c>
      <c r="B14335" s="58" t="s">
        <v>4948</v>
      </c>
    </row>
    <row r="14336" spans="1:2" x14ac:dyDescent="0.25">
      <c r="A14336" s="57">
        <v>54111708</v>
      </c>
      <c r="B14336" s="58" t="s">
        <v>9950</v>
      </c>
    </row>
    <row r="14337" spans="1:2" x14ac:dyDescent="0.25">
      <c r="A14337" s="57">
        <v>54111709</v>
      </c>
      <c r="B14337" s="58" t="s">
        <v>9010</v>
      </c>
    </row>
    <row r="14338" spans="1:2" x14ac:dyDescent="0.25">
      <c r="A14338" s="57">
        <v>54121501</v>
      </c>
      <c r="B14338" s="58" t="s">
        <v>2545</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9737</v>
      </c>
    </row>
    <row r="14343" spans="1:2" x14ac:dyDescent="0.25">
      <c r="A14343" s="57">
        <v>54121602</v>
      </c>
      <c r="B14343" s="58" t="s">
        <v>17815</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13068</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11987</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16477</v>
      </c>
    </row>
    <row r="14365" spans="1:2" x14ac:dyDescent="0.25">
      <c r="A14365" s="57">
        <v>55101520</v>
      </c>
      <c r="B14365" s="58" t="s">
        <v>1394</v>
      </c>
    </row>
    <row r="14366" spans="1:2" x14ac:dyDescent="0.25">
      <c r="A14366" s="57">
        <v>55101521</v>
      </c>
      <c r="B14366" s="58" t="s">
        <v>16730</v>
      </c>
    </row>
    <row r="14367" spans="1:2" x14ac:dyDescent="0.25">
      <c r="A14367" s="57">
        <v>55101522</v>
      </c>
      <c r="B14367" s="58" t="s">
        <v>10769</v>
      </c>
    </row>
    <row r="14368" spans="1:2" x14ac:dyDescent="0.25">
      <c r="A14368" s="57">
        <v>55101523</v>
      </c>
      <c r="B14368" s="58" t="s">
        <v>16437</v>
      </c>
    </row>
    <row r="14369" spans="1:2" x14ac:dyDescent="0.25">
      <c r="A14369" s="57">
        <v>55101524</v>
      </c>
      <c r="B14369" s="58" t="s">
        <v>16614</v>
      </c>
    </row>
    <row r="14370" spans="1:2" x14ac:dyDescent="0.25">
      <c r="A14370" s="57">
        <v>55101525</v>
      </c>
      <c r="B14370" s="58" t="s">
        <v>10142</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13638</v>
      </c>
    </row>
    <row r="14374" spans="1:2" x14ac:dyDescent="0.25">
      <c r="A14374" s="57">
        <v>55111501</v>
      </c>
      <c r="B14374" s="58" t="s">
        <v>10535</v>
      </c>
    </row>
    <row r="14375" spans="1:2" x14ac:dyDescent="0.25">
      <c r="A14375" s="57">
        <v>55111502</v>
      </c>
      <c r="B14375" s="58" t="s">
        <v>6373</v>
      </c>
    </row>
    <row r="14376" spans="1:2" x14ac:dyDescent="0.25">
      <c r="A14376" s="57">
        <v>55111503</v>
      </c>
      <c r="B14376" s="58" t="s">
        <v>2561</v>
      </c>
    </row>
    <row r="14377" spans="1:2" x14ac:dyDescent="0.25">
      <c r="A14377" s="57">
        <v>55111504</v>
      </c>
      <c r="B14377" s="58" t="s">
        <v>12458</v>
      </c>
    </row>
    <row r="14378" spans="1:2" x14ac:dyDescent="0.25">
      <c r="A14378" s="57">
        <v>55111505</v>
      </c>
      <c r="B14378" s="58" t="s">
        <v>16945</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16813</v>
      </c>
    </row>
    <row r="14384" spans="1:2" x14ac:dyDescent="0.25">
      <c r="A14384" s="57">
        <v>55111511</v>
      </c>
      <c r="B14384" s="58" t="s">
        <v>7043</v>
      </c>
    </row>
    <row r="14385" spans="1:2" x14ac:dyDescent="0.25">
      <c r="A14385" s="57">
        <v>55111512</v>
      </c>
      <c r="B14385" s="58" t="s">
        <v>16164</v>
      </c>
    </row>
    <row r="14386" spans="1:2" x14ac:dyDescent="0.25">
      <c r="A14386" s="57">
        <v>55111513</v>
      </c>
      <c r="B14386" s="58" t="s">
        <v>5692</v>
      </c>
    </row>
    <row r="14387" spans="1:2" x14ac:dyDescent="0.25">
      <c r="A14387" s="57">
        <v>55111514</v>
      </c>
      <c r="B14387" s="58" t="s">
        <v>12014</v>
      </c>
    </row>
    <row r="14388" spans="1:2" x14ac:dyDescent="0.25">
      <c r="A14388" s="57">
        <v>55111601</v>
      </c>
      <c r="B14388" s="58" t="s">
        <v>15483</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10520</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3933</v>
      </c>
    </row>
    <row r="14400" spans="1:2" x14ac:dyDescent="0.25">
      <c r="A14400" s="57">
        <v>55121607</v>
      </c>
      <c r="B14400" s="58" t="s">
        <v>5278</v>
      </c>
    </row>
    <row r="14401" spans="1:2" x14ac:dyDescent="0.25">
      <c r="A14401" s="57">
        <v>55121608</v>
      </c>
      <c r="B14401" s="58" t="s">
        <v>12187</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15908</v>
      </c>
    </row>
    <row r="14405" spans="1:2" x14ac:dyDescent="0.25">
      <c r="A14405" s="57">
        <v>55121612</v>
      </c>
      <c r="B14405" s="58" t="s">
        <v>14760</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8531</v>
      </c>
    </row>
    <row r="14410" spans="1:2" x14ac:dyDescent="0.25">
      <c r="A14410" s="57">
        <v>55121617</v>
      </c>
      <c r="B14410" s="58" t="s">
        <v>16350</v>
      </c>
    </row>
    <row r="14411" spans="1:2" x14ac:dyDescent="0.25">
      <c r="A14411" s="57">
        <v>55121618</v>
      </c>
      <c r="B14411" s="58" t="s">
        <v>4171</v>
      </c>
    </row>
    <row r="14412" spans="1:2" x14ac:dyDescent="0.25">
      <c r="A14412" s="57">
        <v>55121619</v>
      </c>
      <c r="B14412" s="58" t="s">
        <v>13676</v>
      </c>
    </row>
    <row r="14413" spans="1:2" x14ac:dyDescent="0.25">
      <c r="A14413" s="57">
        <v>55121620</v>
      </c>
      <c r="B14413" s="58" t="s">
        <v>16599</v>
      </c>
    </row>
    <row r="14414" spans="1:2" x14ac:dyDescent="0.25">
      <c r="A14414" s="57">
        <v>55121621</v>
      </c>
      <c r="B14414" s="58" t="s">
        <v>3450</v>
      </c>
    </row>
    <row r="14415" spans="1:2" x14ac:dyDescent="0.25">
      <c r="A14415" s="57">
        <v>55121701</v>
      </c>
      <c r="B14415" s="58" t="s">
        <v>5405</v>
      </c>
    </row>
    <row r="14416" spans="1:2" x14ac:dyDescent="0.25">
      <c r="A14416" s="57">
        <v>55121702</v>
      </c>
      <c r="B14416" s="58" t="s">
        <v>9864</v>
      </c>
    </row>
    <row r="14417" spans="1:2" x14ac:dyDescent="0.25">
      <c r="A14417" s="57">
        <v>55121703</v>
      </c>
      <c r="B14417" s="58" t="s">
        <v>18824</v>
      </c>
    </row>
    <row r="14418" spans="1:2" x14ac:dyDescent="0.25">
      <c r="A14418" s="57">
        <v>55121704</v>
      </c>
      <c r="B14418" s="58" t="s">
        <v>7385</v>
      </c>
    </row>
    <row r="14419" spans="1:2" x14ac:dyDescent="0.25">
      <c r="A14419" s="57">
        <v>55121705</v>
      </c>
      <c r="B14419" s="58" t="s">
        <v>4079</v>
      </c>
    </row>
    <row r="14420" spans="1:2" x14ac:dyDescent="0.25">
      <c r="A14420" s="57">
        <v>55121706</v>
      </c>
      <c r="B14420" s="58" t="s">
        <v>15131</v>
      </c>
    </row>
    <row r="14421" spans="1:2" x14ac:dyDescent="0.25">
      <c r="A14421" s="57">
        <v>55121707</v>
      </c>
      <c r="B14421" s="58" t="s">
        <v>7285</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10594</v>
      </c>
    </row>
    <row r="14427" spans="1:2" x14ac:dyDescent="0.25">
      <c r="A14427" s="57">
        <v>55121713</v>
      </c>
      <c r="B14427" s="58" t="s">
        <v>18362</v>
      </c>
    </row>
    <row r="14428" spans="1:2" x14ac:dyDescent="0.25">
      <c r="A14428" s="57">
        <v>55121714</v>
      </c>
      <c r="B14428" s="58" t="s">
        <v>16118</v>
      </c>
    </row>
    <row r="14429" spans="1:2" x14ac:dyDescent="0.25">
      <c r="A14429" s="57">
        <v>55121715</v>
      </c>
      <c r="B14429" s="58" t="s">
        <v>18627</v>
      </c>
    </row>
    <row r="14430" spans="1:2" x14ac:dyDescent="0.25">
      <c r="A14430" s="57">
        <v>55121716</v>
      </c>
      <c r="B14430" s="58" t="s">
        <v>15276</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15485</v>
      </c>
    </row>
    <row r="14435" spans="1:2" x14ac:dyDescent="0.25">
      <c r="A14435" s="57">
        <v>55121721</v>
      </c>
      <c r="B14435" s="58" t="s">
        <v>17444</v>
      </c>
    </row>
    <row r="14436" spans="1:2" x14ac:dyDescent="0.25">
      <c r="A14436" s="57">
        <v>55121722</v>
      </c>
      <c r="B14436" s="58" t="s">
        <v>12432</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14662</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12899</v>
      </c>
    </row>
    <row r="14445" spans="1:2" x14ac:dyDescent="0.25">
      <c r="A14445" s="57">
        <v>55121731</v>
      </c>
      <c r="B14445" s="58" t="s">
        <v>8793</v>
      </c>
    </row>
    <row r="14446" spans="1:2" x14ac:dyDescent="0.25">
      <c r="A14446" s="57">
        <v>55121732</v>
      </c>
      <c r="B14446" s="58" t="s">
        <v>9626</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16289</v>
      </c>
    </row>
    <row r="14450" spans="1:2" x14ac:dyDescent="0.25">
      <c r="A14450" s="57">
        <v>55121804</v>
      </c>
      <c r="B14450" s="58" t="s">
        <v>7767</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11389</v>
      </c>
    </row>
    <row r="14454" spans="1:2" x14ac:dyDescent="0.25">
      <c r="A14454" s="57">
        <v>56101502</v>
      </c>
      <c r="B14454" s="58" t="s">
        <v>13149</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3992</v>
      </c>
    </row>
    <row r="14458" spans="1:2" x14ac:dyDescent="0.25">
      <c r="A14458" s="57">
        <v>56101506</v>
      </c>
      <c r="B14458" s="58" t="s">
        <v>5054</v>
      </c>
    </row>
    <row r="14459" spans="1:2" x14ac:dyDescent="0.25">
      <c r="A14459" s="57">
        <v>56101507</v>
      </c>
      <c r="B14459" s="58" t="s">
        <v>7257</v>
      </c>
    </row>
    <row r="14460" spans="1:2" x14ac:dyDescent="0.25">
      <c r="A14460" s="57">
        <v>56101508</v>
      </c>
      <c r="B14460" s="58" t="s">
        <v>18495</v>
      </c>
    </row>
    <row r="14461" spans="1:2" x14ac:dyDescent="0.25">
      <c r="A14461" s="57">
        <v>56101509</v>
      </c>
      <c r="B14461" s="58" t="s">
        <v>18655</v>
      </c>
    </row>
    <row r="14462" spans="1:2" x14ac:dyDescent="0.25">
      <c r="A14462" s="57">
        <v>56101510</v>
      </c>
      <c r="B14462" s="58" t="s">
        <v>16727</v>
      </c>
    </row>
    <row r="14463" spans="1:2" x14ac:dyDescent="0.25">
      <c r="A14463" s="57">
        <v>56101513</v>
      </c>
      <c r="B14463" s="58" t="s">
        <v>14251</v>
      </c>
    </row>
    <row r="14464" spans="1:2" x14ac:dyDescent="0.25">
      <c r="A14464" s="57">
        <v>56101514</v>
      </c>
      <c r="B14464" s="58" t="s">
        <v>16087</v>
      </c>
    </row>
    <row r="14465" spans="1:2" x14ac:dyDescent="0.25">
      <c r="A14465" s="57">
        <v>56101515</v>
      </c>
      <c r="B14465" s="58" t="s">
        <v>14173</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10914</v>
      </c>
    </row>
    <row r="14470" spans="1:2" x14ac:dyDescent="0.25">
      <c r="A14470" s="57">
        <v>56101521</v>
      </c>
      <c r="B14470" s="58" t="s">
        <v>1323</v>
      </c>
    </row>
    <row r="14471" spans="1:2" x14ac:dyDescent="0.25">
      <c r="A14471" s="57">
        <v>56101522</v>
      </c>
      <c r="B14471" s="58" t="s">
        <v>13791</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3163</v>
      </c>
    </row>
    <row r="14475" spans="1:2" x14ac:dyDescent="0.25">
      <c r="A14475" s="57">
        <v>56101526</v>
      </c>
      <c r="B14475" s="58" t="s">
        <v>11598</v>
      </c>
    </row>
    <row r="14476" spans="1:2" x14ac:dyDescent="0.25">
      <c r="A14476" s="57">
        <v>56101527</v>
      </c>
      <c r="B14476" s="58" t="s">
        <v>4202</v>
      </c>
    </row>
    <row r="14477" spans="1:2" x14ac:dyDescent="0.25">
      <c r="A14477" s="57">
        <v>56101528</v>
      </c>
      <c r="B14477" s="58" t="s">
        <v>16407</v>
      </c>
    </row>
    <row r="14478" spans="1:2" x14ac:dyDescent="0.25">
      <c r="A14478" s="57">
        <v>56101529</v>
      </c>
      <c r="B14478" s="58" t="s">
        <v>11516</v>
      </c>
    </row>
    <row r="14479" spans="1:2" x14ac:dyDescent="0.25">
      <c r="A14479" s="57">
        <v>56101530</v>
      </c>
      <c r="B14479" s="58" t="s">
        <v>12027</v>
      </c>
    </row>
    <row r="14480" spans="1:2" x14ac:dyDescent="0.25">
      <c r="A14480" s="57">
        <v>56101531</v>
      </c>
      <c r="B14480" s="58" t="s">
        <v>10660</v>
      </c>
    </row>
    <row r="14481" spans="1:2" x14ac:dyDescent="0.25">
      <c r="A14481" s="57">
        <v>56101532</v>
      </c>
      <c r="B14481" s="58" t="s">
        <v>11914</v>
      </c>
    </row>
    <row r="14482" spans="1:2" x14ac:dyDescent="0.25">
      <c r="A14482" s="57">
        <v>56101533</v>
      </c>
      <c r="B14482" s="58" t="s">
        <v>3536</v>
      </c>
    </row>
    <row r="14483" spans="1:2" x14ac:dyDescent="0.25">
      <c r="A14483" s="57">
        <v>56101535</v>
      </c>
      <c r="B14483" s="58" t="s">
        <v>5254</v>
      </c>
    </row>
    <row r="14484" spans="1:2" x14ac:dyDescent="0.25">
      <c r="A14484" s="57">
        <v>56101536</v>
      </c>
      <c r="B14484" s="58" t="s">
        <v>12513</v>
      </c>
    </row>
    <row r="14485" spans="1:2" x14ac:dyDescent="0.25">
      <c r="A14485" s="57">
        <v>56101537</v>
      </c>
      <c r="B14485" s="58" t="s">
        <v>8437</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10197</v>
      </c>
    </row>
    <row r="14489" spans="1:2" x14ac:dyDescent="0.25">
      <c r="A14489" s="57">
        <v>56101541</v>
      </c>
      <c r="B14489" s="58" t="s">
        <v>16554</v>
      </c>
    </row>
    <row r="14490" spans="1:2" x14ac:dyDescent="0.25">
      <c r="A14490" s="57">
        <v>56101601</v>
      </c>
      <c r="B14490" s="58" t="s">
        <v>10643</v>
      </c>
    </row>
    <row r="14491" spans="1:2" x14ac:dyDescent="0.25">
      <c r="A14491" s="57">
        <v>56101602</v>
      </c>
      <c r="B14491" s="58" t="s">
        <v>15760</v>
      </c>
    </row>
    <row r="14492" spans="1:2" x14ac:dyDescent="0.25">
      <c r="A14492" s="57">
        <v>56101603</v>
      </c>
      <c r="B14492" s="58" t="s">
        <v>10122</v>
      </c>
    </row>
    <row r="14493" spans="1:2" x14ac:dyDescent="0.25">
      <c r="A14493" s="57">
        <v>56101604</v>
      </c>
      <c r="B14493" s="58" t="s">
        <v>5206</v>
      </c>
    </row>
    <row r="14494" spans="1:2" x14ac:dyDescent="0.25">
      <c r="A14494" s="57">
        <v>56101605</v>
      </c>
      <c r="B14494" s="58" t="s">
        <v>16442</v>
      </c>
    </row>
    <row r="14495" spans="1:2" x14ac:dyDescent="0.25">
      <c r="A14495" s="57">
        <v>56101606</v>
      </c>
      <c r="B14495" s="58" t="s">
        <v>13342</v>
      </c>
    </row>
    <row r="14496" spans="1:2" x14ac:dyDescent="0.25">
      <c r="A14496" s="57">
        <v>56101607</v>
      </c>
      <c r="B14496" s="58" t="s">
        <v>8670</v>
      </c>
    </row>
    <row r="14497" spans="1:2" x14ac:dyDescent="0.25">
      <c r="A14497" s="57">
        <v>56101608</v>
      </c>
      <c r="B14497" s="58" t="s">
        <v>11415</v>
      </c>
    </row>
    <row r="14498" spans="1:2" x14ac:dyDescent="0.25">
      <c r="A14498" s="57">
        <v>56101701</v>
      </c>
      <c r="B14498" s="58" t="s">
        <v>4002</v>
      </c>
    </row>
    <row r="14499" spans="1:2" x14ac:dyDescent="0.25">
      <c r="A14499" s="57">
        <v>56101702</v>
      </c>
      <c r="B14499" s="58" t="s">
        <v>7377</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7940</v>
      </c>
    </row>
    <row r="14504" spans="1:2" x14ac:dyDescent="0.25">
      <c r="A14504" s="57">
        <v>56101707</v>
      </c>
      <c r="B14504" s="58" t="s">
        <v>5663</v>
      </c>
    </row>
    <row r="14505" spans="1:2" x14ac:dyDescent="0.25">
      <c r="A14505" s="57">
        <v>56101708</v>
      </c>
      <c r="B14505" s="58" t="s">
        <v>11405</v>
      </c>
    </row>
    <row r="14506" spans="1:2" x14ac:dyDescent="0.25">
      <c r="A14506" s="57">
        <v>56101710</v>
      </c>
      <c r="B14506" s="58" t="s">
        <v>16288</v>
      </c>
    </row>
    <row r="14507" spans="1:2" x14ac:dyDescent="0.25">
      <c r="A14507" s="57">
        <v>56101711</v>
      </c>
      <c r="B14507" s="58" t="s">
        <v>15489</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13349</v>
      </c>
    </row>
    <row r="14512" spans="1:2" x14ac:dyDescent="0.25">
      <c r="A14512" s="57">
        <v>56101716</v>
      </c>
      <c r="B14512" s="58" t="s">
        <v>5202</v>
      </c>
    </row>
    <row r="14513" spans="1:2" x14ac:dyDescent="0.25">
      <c r="A14513" s="57">
        <v>56101717</v>
      </c>
      <c r="B14513" s="58" t="s">
        <v>16743</v>
      </c>
    </row>
    <row r="14514" spans="1:2" x14ac:dyDescent="0.25">
      <c r="A14514" s="57">
        <v>56101803</v>
      </c>
      <c r="B14514" s="58" t="s">
        <v>6314</v>
      </c>
    </row>
    <row r="14515" spans="1:2" x14ac:dyDescent="0.25">
      <c r="A14515" s="57">
        <v>56101804</v>
      </c>
      <c r="B14515" s="58" t="s">
        <v>15806</v>
      </c>
    </row>
    <row r="14516" spans="1:2" x14ac:dyDescent="0.25">
      <c r="A14516" s="57">
        <v>56101805</v>
      </c>
      <c r="B14516" s="58" t="s">
        <v>12979</v>
      </c>
    </row>
    <row r="14517" spans="1:2" x14ac:dyDescent="0.25">
      <c r="A14517" s="57">
        <v>56101806</v>
      </c>
      <c r="B14517" s="58" t="s">
        <v>11275</v>
      </c>
    </row>
    <row r="14518" spans="1:2" x14ac:dyDescent="0.25">
      <c r="A14518" s="57">
        <v>56101807</v>
      </c>
      <c r="B14518" s="58" t="s">
        <v>10938</v>
      </c>
    </row>
    <row r="14519" spans="1:2" x14ac:dyDescent="0.25">
      <c r="A14519" s="57">
        <v>56101808</v>
      </c>
      <c r="B14519" s="58" t="s">
        <v>17500</v>
      </c>
    </row>
    <row r="14520" spans="1:2" x14ac:dyDescent="0.25">
      <c r="A14520" s="57">
        <v>56101809</v>
      </c>
      <c r="B14520" s="58" t="s">
        <v>13921</v>
      </c>
    </row>
    <row r="14521" spans="1:2" x14ac:dyDescent="0.25">
      <c r="A14521" s="57">
        <v>56101810</v>
      </c>
      <c r="B14521" s="58" t="s">
        <v>11648</v>
      </c>
    </row>
    <row r="14522" spans="1:2" x14ac:dyDescent="0.25">
      <c r="A14522" s="57">
        <v>56101811</v>
      </c>
      <c r="B14522" s="58" t="s">
        <v>9414</v>
      </c>
    </row>
    <row r="14523" spans="1:2" x14ac:dyDescent="0.25">
      <c r="A14523" s="57">
        <v>56101812</v>
      </c>
      <c r="B14523" s="58" t="s">
        <v>11825</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10024</v>
      </c>
    </row>
    <row r="14527" spans="1:2" x14ac:dyDescent="0.25">
      <c r="A14527" s="57">
        <v>56101903</v>
      </c>
      <c r="B14527" s="58" t="s">
        <v>14043</v>
      </c>
    </row>
    <row r="14528" spans="1:2" x14ac:dyDescent="0.25">
      <c r="A14528" s="57">
        <v>56101904</v>
      </c>
      <c r="B14528" s="58" t="s">
        <v>9693</v>
      </c>
    </row>
    <row r="14529" spans="1:2" x14ac:dyDescent="0.25">
      <c r="A14529" s="57">
        <v>56101905</v>
      </c>
      <c r="B14529" s="58" t="s">
        <v>916</v>
      </c>
    </row>
    <row r="14530" spans="1:2" x14ac:dyDescent="0.25">
      <c r="A14530" s="57">
        <v>56101906</v>
      </c>
      <c r="B14530" s="58" t="s">
        <v>14881</v>
      </c>
    </row>
    <row r="14531" spans="1:2" x14ac:dyDescent="0.25">
      <c r="A14531" s="57">
        <v>56101907</v>
      </c>
      <c r="B14531" s="58" t="s">
        <v>13306</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10534</v>
      </c>
    </row>
    <row r="14535" spans="1:2" x14ac:dyDescent="0.25">
      <c r="A14535" s="57">
        <v>56111504</v>
      </c>
      <c r="B14535" s="58" t="s">
        <v>13832</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9820</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11183</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8219</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10083</v>
      </c>
    </row>
    <row r="14549" spans="1:2" x14ac:dyDescent="0.25">
      <c r="A14549" s="57">
        <v>56111604</v>
      </c>
      <c r="B14549" s="58" t="s">
        <v>17642</v>
      </c>
    </row>
    <row r="14550" spans="1:2" x14ac:dyDescent="0.25">
      <c r="A14550" s="57">
        <v>56111605</v>
      </c>
      <c r="B14550" s="58" t="s">
        <v>14775</v>
      </c>
    </row>
    <row r="14551" spans="1:2" x14ac:dyDescent="0.25">
      <c r="A14551" s="57">
        <v>56111606</v>
      </c>
      <c r="B14551" s="58" t="s">
        <v>8047</v>
      </c>
    </row>
    <row r="14552" spans="1:2" x14ac:dyDescent="0.25">
      <c r="A14552" s="57">
        <v>56111701</v>
      </c>
      <c r="B14552" s="58" t="s">
        <v>14824</v>
      </c>
    </row>
    <row r="14553" spans="1:2" x14ac:dyDescent="0.25">
      <c r="A14553" s="57">
        <v>56111702</v>
      </c>
      <c r="B14553" s="58" t="s">
        <v>1131</v>
      </c>
    </row>
    <row r="14554" spans="1:2" x14ac:dyDescent="0.25">
      <c r="A14554" s="57">
        <v>56111703</v>
      </c>
      <c r="B14554" s="58" t="s">
        <v>10506</v>
      </c>
    </row>
    <row r="14555" spans="1:2" x14ac:dyDescent="0.25">
      <c r="A14555" s="57">
        <v>56111704</v>
      </c>
      <c r="B14555" s="58" t="s">
        <v>18442</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14820</v>
      </c>
    </row>
    <row r="14559" spans="1:2" x14ac:dyDescent="0.25">
      <c r="A14559" s="57">
        <v>56111801</v>
      </c>
      <c r="B14559" s="58" t="s">
        <v>6787</v>
      </c>
    </row>
    <row r="14560" spans="1:2" x14ac:dyDescent="0.25">
      <c r="A14560" s="57">
        <v>56111802</v>
      </c>
      <c r="B14560" s="58" t="s">
        <v>15349</v>
      </c>
    </row>
    <row r="14561" spans="1:2" x14ac:dyDescent="0.25">
      <c r="A14561" s="57">
        <v>56111803</v>
      </c>
      <c r="B14561" s="58" t="s">
        <v>12610</v>
      </c>
    </row>
    <row r="14562" spans="1:2" x14ac:dyDescent="0.25">
      <c r="A14562" s="57">
        <v>56111804</v>
      </c>
      <c r="B14562" s="58" t="s">
        <v>2817</v>
      </c>
    </row>
    <row r="14563" spans="1:2" x14ac:dyDescent="0.25">
      <c r="A14563" s="57">
        <v>56111805</v>
      </c>
      <c r="B14563" s="58" t="s">
        <v>4973</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13580</v>
      </c>
    </row>
    <row r="14567" spans="1:2" x14ac:dyDescent="0.25">
      <c r="A14567" s="57">
        <v>56111904</v>
      </c>
      <c r="B14567" s="58" t="s">
        <v>14630</v>
      </c>
    </row>
    <row r="14568" spans="1:2" x14ac:dyDescent="0.25">
      <c r="A14568" s="57">
        <v>56111905</v>
      </c>
      <c r="B14568" s="58" t="s">
        <v>6540</v>
      </c>
    </row>
    <row r="14569" spans="1:2" x14ac:dyDescent="0.25">
      <c r="A14569" s="57">
        <v>56111906</v>
      </c>
      <c r="B14569" s="58" t="s">
        <v>3136</v>
      </c>
    </row>
    <row r="14570" spans="1:2" x14ac:dyDescent="0.25">
      <c r="A14570" s="57">
        <v>56111907</v>
      </c>
      <c r="B14570" s="58" t="s">
        <v>6601</v>
      </c>
    </row>
    <row r="14571" spans="1:2" x14ac:dyDescent="0.25">
      <c r="A14571" s="57">
        <v>56112001</v>
      </c>
      <c r="B14571" s="58" t="s">
        <v>14855</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16286</v>
      </c>
    </row>
    <row r="14575" spans="1:2" x14ac:dyDescent="0.25">
      <c r="A14575" s="57">
        <v>56112005</v>
      </c>
      <c r="B14575" s="58" t="s">
        <v>2584</v>
      </c>
    </row>
    <row r="14576" spans="1:2" x14ac:dyDescent="0.25">
      <c r="A14576" s="57">
        <v>56112101</v>
      </c>
      <c r="B14576" s="58" t="s">
        <v>16203</v>
      </c>
    </row>
    <row r="14577" spans="1:2" x14ac:dyDescent="0.25">
      <c r="A14577" s="57">
        <v>56112102</v>
      </c>
      <c r="B14577" s="58" t="s">
        <v>3448</v>
      </c>
    </row>
    <row r="14578" spans="1:2" x14ac:dyDescent="0.25">
      <c r="A14578" s="57">
        <v>56112103</v>
      </c>
      <c r="B14578" s="58" t="s">
        <v>14585</v>
      </c>
    </row>
    <row r="14579" spans="1:2" x14ac:dyDescent="0.25">
      <c r="A14579" s="57">
        <v>56112104</v>
      </c>
      <c r="B14579" s="58" t="s">
        <v>16022</v>
      </c>
    </row>
    <row r="14580" spans="1:2" x14ac:dyDescent="0.25">
      <c r="A14580" s="57">
        <v>56112105</v>
      </c>
      <c r="B14580" s="58" t="s">
        <v>15122</v>
      </c>
    </row>
    <row r="14581" spans="1:2" x14ac:dyDescent="0.25">
      <c r="A14581" s="57">
        <v>56112106</v>
      </c>
      <c r="B14581" s="58" t="s">
        <v>11728</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13053</v>
      </c>
    </row>
    <row r="14585" spans="1:2" x14ac:dyDescent="0.25">
      <c r="A14585" s="57">
        <v>56112110</v>
      </c>
      <c r="B14585" s="58" t="s">
        <v>13394</v>
      </c>
    </row>
    <row r="14586" spans="1:2" x14ac:dyDescent="0.25">
      <c r="A14586" s="57">
        <v>56121001</v>
      </c>
      <c r="B14586" s="58" t="s">
        <v>5577</v>
      </c>
    </row>
    <row r="14587" spans="1:2" x14ac:dyDescent="0.25">
      <c r="A14587" s="57">
        <v>56121002</v>
      </c>
      <c r="B14587" s="58" t="s">
        <v>15831</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15278</v>
      </c>
    </row>
    <row r="14591" spans="1:2" x14ac:dyDescent="0.25">
      <c r="A14591" s="57">
        <v>56121006</v>
      </c>
      <c r="B14591" s="58" t="s">
        <v>4967</v>
      </c>
    </row>
    <row r="14592" spans="1:2" x14ac:dyDescent="0.25">
      <c r="A14592" s="57">
        <v>56121007</v>
      </c>
      <c r="B14592" s="58" t="s">
        <v>3382</v>
      </c>
    </row>
    <row r="14593" spans="1:2" x14ac:dyDescent="0.25">
      <c r="A14593" s="57">
        <v>56121008</v>
      </c>
      <c r="B14593" s="58" t="s">
        <v>13124</v>
      </c>
    </row>
    <row r="14594" spans="1:2" x14ac:dyDescent="0.25">
      <c r="A14594" s="57">
        <v>56121009</v>
      </c>
      <c r="B14594" s="58" t="s">
        <v>14670</v>
      </c>
    </row>
    <row r="14595" spans="1:2" x14ac:dyDescent="0.25">
      <c r="A14595" s="57">
        <v>56121010</v>
      </c>
      <c r="B14595" s="58" t="s">
        <v>16484</v>
      </c>
    </row>
    <row r="14596" spans="1:2" x14ac:dyDescent="0.25">
      <c r="A14596" s="57">
        <v>56121011</v>
      </c>
      <c r="B14596" s="58" t="s">
        <v>8556</v>
      </c>
    </row>
    <row r="14597" spans="1:2" x14ac:dyDescent="0.25">
      <c r="A14597" s="57">
        <v>56121012</v>
      </c>
      <c r="B14597" s="58" t="s">
        <v>18804</v>
      </c>
    </row>
    <row r="14598" spans="1:2" x14ac:dyDescent="0.25">
      <c r="A14598" s="57">
        <v>56121014</v>
      </c>
      <c r="B14598" s="58" t="s">
        <v>11735</v>
      </c>
    </row>
    <row r="14599" spans="1:2" x14ac:dyDescent="0.25">
      <c r="A14599" s="57">
        <v>56121101</v>
      </c>
      <c r="B14599" s="58" t="s">
        <v>10776</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15764</v>
      </c>
    </row>
    <row r="14608" spans="1:2" x14ac:dyDescent="0.25">
      <c r="A14608" s="57">
        <v>56121403</v>
      </c>
      <c r="B14608" s="58" t="s">
        <v>14252</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15091</v>
      </c>
    </row>
    <row r="14612" spans="1:2" x14ac:dyDescent="0.25">
      <c r="A14612" s="57">
        <v>56121504</v>
      </c>
      <c r="B14612" s="58" t="s">
        <v>17433</v>
      </c>
    </row>
    <row r="14613" spans="1:2" x14ac:dyDescent="0.25">
      <c r="A14613" s="57">
        <v>56121505</v>
      </c>
      <c r="B14613" s="58" t="s">
        <v>15368</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6117</v>
      </c>
    </row>
    <row r="14620" spans="1:2" x14ac:dyDescent="0.25">
      <c r="A14620" s="57">
        <v>56121603</v>
      </c>
      <c r="B14620" s="58" t="s">
        <v>4824</v>
      </c>
    </row>
    <row r="14621" spans="1:2" x14ac:dyDescent="0.25">
      <c r="A14621" s="57">
        <v>56121604</v>
      </c>
      <c r="B14621" s="58" t="s">
        <v>16550</v>
      </c>
    </row>
    <row r="14622" spans="1:2" x14ac:dyDescent="0.25">
      <c r="A14622" s="57">
        <v>56121605</v>
      </c>
      <c r="B14622" s="58" t="s">
        <v>9154</v>
      </c>
    </row>
    <row r="14623" spans="1:2" x14ac:dyDescent="0.25">
      <c r="A14623" s="57">
        <v>56121606</v>
      </c>
      <c r="B14623" s="58" t="s">
        <v>5263</v>
      </c>
    </row>
    <row r="14624" spans="1:2" x14ac:dyDescent="0.25">
      <c r="A14624" s="57">
        <v>56121607</v>
      </c>
      <c r="B14624" s="58" t="s">
        <v>3467</v>
      </c>
    </row>
    <row r="14625" spans="1:2" x14ac:dyDescent="0.25">
      <c r="A14625" s="57">
        <v>56121608</v>
      </c>
      <c r="B14625" s="58" t="s">
        <v>16190</v>
      </c>
    </row>
    <row r="14626" spans="1:2" x14ac:dyDescent="0.25">
      <c r="A14626" s="57">
        <v>56121609</v>
      </c>
      <c r="B14626" s="58" t="s">
        <v>5506</v>
      </c>
    </row>
    <row r="14627" spans="1:2" x14ac:dyDescent="0.25">
      <c r="A14627" s="57">
        <v>56121610</v>
      </c>
      <c r="B14627" s="58" t="s">
        <v>10380</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18822</v>
      </c>
    </row>
    <row r="14631" spans="1:2" x14ac:dyDescent="0.25">
      <c r="A14631" s="57">
        <v>56121704</v>
      </c>
      <c r="B14631" s="58" t="s">
        <v>10195</v>
      </c>
    </row>
    <row r="14632" spans="1:2" x14ac:dyDescent="0.25">
      <c r="A14632" s="57">
        <v>56121801</v>
      </c>
      <c r="B14632" s="58" t="s">
        <v>11015</v>
      </c>
    </row>
    <row r="14633" spans="1:2" x14ac:dyDescent="0.25">
      <c r="A14633" s="57">
        <v>56121802</v>
      </c>
      <c r="B14633" s="58" t="s">
        <v>7610</v>
      </c>
    </row>
    <row r="14634" spans="1:2" x14ac:dyDescent="0.25">
      <c r="A14634" s="57">
        <v>56121803</v>
      </c>
      <c r="B14634" s="58" t="s">
        <v>4774</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3191</v>
      </c>
    </row>
    <row r="14638" spans="1:2" x14ac:dyDescent="0.25">
      <c r="A14638" s="57">
        <v>56122001</v>
      </c>
      <c r="B14638" s="58" t="s">
        <v>9913</v>
      </c>
    </row>
    <row r="14639" spans="1:2" x14ac:dyDescent="0.25">
      <c r="A14639" s="57">
        <v>56122002</v>
      </c>
      <c r="B14639" s="58" t="s">
        <v>18399</v>
      </c>
    </row>
    <row r="14640" spans="1:2" x14ac:dyDescent="0.25">
      <c r="A14640" s="57">
        <v>56122003</v>
      </c>
      <c r="B14640" s="58" t="s">
        <v>12541</v>
      </c>
    </row>
    <row r="14641" spans="1:2" x14ac:dyDescent="0.25">
      <c r="A14641" s="57">
        <v>56122004</v>
      </c>
      <c r="B14641" s="58" t="s">
        <v>6016</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10755</v>
      </c>
    </row>
    <row r="14646" spans="1:2" x14ac:dyDescent="0.25">
      <c r="A14646" s="57">
        <v>60101005</v>
      </c>
      <c r="B14646" s="58" t="s">
        <v>852</v>
      </c>
    </row>
    <row r="14647" spans="1:2" x14ac:dyDescent="0.25">
      <c r="A14647" s="57">
        <v>60101006</v>
      </c>
      <c r="B14647" s="58" t="s">
        <v>15332</v>
      </c>
    </row>
    <row r="14648" spans="1:2" x14ac:dyDescent="0.25">
      <c r="A14648" s="57">
        <v>60101007</v>
      </c>
      <c r="B14648" s="58" t="s">
        <v>7457</v>
      </c>
    </row>
    <row r="14649" spans="1:2" x14ac:dyDescent="0.25">
      <c r="A14649" s="57">
        <v>60101008</v>
      </c>
      <c r="B14649" s="58" t="s">
        <v>5460</v>
      </c>
    </row>
    <row r="14650" spans="1:2" x14ac:dyDescent="0.25">
      <c r="A14650" s="57">
        <v>60101009</v>
      </c>
      <c r="B14650" s="58" t="s">
        <v>7087</v>
      </c>
    </row>
    <row r="14651" spans="1:2" x14ac:dyDescent="0.25">
      <c r="A14651" s="57">
        <v>60101010</v>
      </c>
      <c r="B14651" s="58" t="s">
        <v>16833</v>
      </c>
    </row>
    <row r="14652" spans="1:2" x14ac:dyDescent="0.25">
      <c r="A14652" s="57">
        <v>60101101</v>
      </c>
      <c r="B14652" s="58" t="s">
        <v>14419</v>
      </c>
    </row>
    <row r="14653" spans="1:2" x14ac:dyDescent="0.25">
      <c r="A14653" s="57">
        <v>60101102</v>
      </c>
      <c r="B14653" s="58" t="s">
        <v>14445</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16652</v>
      </c>
    </row>
    <row r="14659" spans="1:2" x14ac:dyDescent="0.25">
      <c r="A14659" s="57">
        <v>60101204</v>
      </c>
      <c r="B14659" s="58" t="s">
        <v>7515</v>
      </c>
    </row>
    <row r="14660" spans="1:2" x14ac:dyDescent="0.25">
      <c r="A14660" s="57">
        <v>60101205</v>
      </c>
      <c r="B14660" s="58" t="s">
        <v>12302</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7492</v>
      </c>
    </row>
    <row r="14666" spans="1:2" x14ac:dyDescent="0.25">
      <c r="A14666" s="57">
        <v>60101307</v>
      </c>
      <c r="B14666" s="58" t="s">
        <v>17645</v>
      </c>
    </row>
    <row r="14667" spans="1:2" x14ac:dyDescent="0.25">
      <c r="A14667" s="57">
        <v>60101308</v>
      </c>
      <c r="B14667" s="58" t="s">
        <v>5788</v>
      </c>
    </row>
    <row r="14668" spans="1:2" x14ac:dyDescent="0.25">
      <c r="A14668" s="57">
        <v>60101309</v>
      </c>
      <c r="B14668" s="58" t="s">
        <v>15746</v>
      </c>
    </row>
    <row r="14669" spans="1:2" x14ac:dyDescent="0.25">
      <c r="A14669" s="57">
        <v>60101310</v>
      </c>
      <c r="B14669" s="58" t="s">
        <v>16526</v>
      </c>
    </row>
    <row r="14670" spans="1:2" x14ac:dyDescent="0.25">
      <c r="A14670" s="57">
        <v>60101311</v>
      </c>
      <c r="B14670" s="58" t="s">
        <v>5121</v>
      </c>
    </row>
    <row r="14671" spans="1:2" x14ac:dyDescent="0.25">
      <c r="A14671" s="57">
        <v>60101312</v>
      </c>
      <c r="B14671" s="58" t="s">
        <v>12914</v>
      </c>
    </row>
    <row r="14672" spans="1:2" x14ac:dyDescent="0.25">
      <c r="A14672" s="57">
        <v>60101313</v>
      </c>
      <c r="B14672" s="58" t="s">
        <v>9457</v>
      </c>
    </row>
    <row r="14673" spans="1:2" x14ac:dyDescent="0.25">
      <c r="A14673" s="57">
        <v>60101314</v>
      </c>
      <c r="B14673" s="58" t="s">
        <v>13287</v>
      </c>
    </row>
    <row r="14674" spans="1:2" x14ac:dyDescent="0.25">
      <c r="A14674" s="57">
        <v>60101315</v>
      </c>
      <c r="B14674" s="58" t="s">
        <v>17425</v>
      </c>
    </row>
    <row r="14675" spans="1:2" x14ac:dyDescent="0.25">
      <c r="A14675" s="57">
        <v>60101316</v>
      </c>
      <c r="B14675" s="58" t="s">
        <v>13096</v>
      </c>
    </row>
    <row r="14676" spans="1:2" x14ac:dyDescent="0.25">
      <c r="A14676" s="57">
        <v>60101317</v>
      </c>
      <c r="B14676" s="58" t="s">
        <v>3110</v>
      </c>
    </row>
    <row r="14677" spans="1:2" x14ac:dyDescent="0.25">
      <c r="A14677" s="57">
        <v>60101318</v>
      </c>
      <c r="B14677" s="58" t="s">
        <v>11068</v>
      </c>
    </row>
    <row r="14678" spans="1:2" x14ac:dyDescent="0.25">
      <c r="A14678" s="57">
        <v>60101319</v>
      </c>
      <c r="B14678" s="58" t="s">
        <v>13689</v>
      </c>
    </row>
    <row r="14679" spans="1:2" x14ac:dyDescent="0.25">
      <c r="A14679" s="57">
        <v>60101320</v>
      </c>
      <c r="B14679" s="58" t="s">
        <v>2949</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10424</v>
      </c>
    </row>
    <row r="14685" spans="1:2" x14ac:dyDescent="0.25">
      <c r="A14685" s="57">
        <v>60101326</v>
      </c>
      <c r="B14685" s="58" t="s">
        <v>15331</v>
      </c>
    </row>
    <row r="14686" spans="1:2" x14ac:dyDescent="0.25">
      <c r="A14686" s="57">
        <v>60101327</v>
      </c>
      <c r="B14686" s="58" t="s">
        <v>1938</v>
      </c>
    </row>
    <row r="14687" spans="1:2" x14ac:dyDescent="0.25">
      <c r="A14687" s="57">
        <v>60101328</v>
      </c>
      <c r="B14687" s="58" t="s">
        <v>5359</v>
      </c>
    </row>
    <row r="14688" spans="1:2" x14ac:dyDescent="0.25">
      <c r="A14688" s="57">
        <v>60101329</v>
      </c>
      <c r="B14688" s="58" t="s">
        <v>13252</v>
      </c>
    </row>
    <row r="14689" spans="1:2" x14ac:dyDescent="0.25">
      <c r="A14689" s="57">
        <v>60101330</v>
      </c>
      <c r="B14689" s="58" t="s">
        <v>9157</v>
      </c>
    </row>
    <row r="14690" spans="1:2" x14ac:dyDescent="0.25">
      <c r="A14690" s="57">
        <v>60101331</v>
      </c>
      <c r="B14690" s="58" t="s">
        <v>15107</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5445</v>
      </c>
    </row>
    <row r="14701" spans="1:2" x14ac:dyDescent="0.25">
      <c r="A14701" s="57">
        <v>60101606</v>
      </c>
      <c r="B14701" s="58" t="s">
        <v>18507</v>
      </c>
    </row>
    <row r="14702" spans="1:2" x14ac:dyDescent="0.25">
      <c r="A14702" s="57">
        <v>60101607</v>
      </c>
      <c r="B14702" s="58" t="s">
        <v>7160</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15413</v>
      </c>
    </row>
    <row r="14706" spans="1:2" x14ac:dyDescent="0.25">
      <c r="A14706" s="57">
        <v>60101701</v>
      </c>
      <c r="B14706" s="58" t="s">
        <v>11378</v>
      </c>
    </row>
    <row r="14707" spans="1:2" x14ac:dyDescent="0.25">
      <c r="A14707" s="57">
        <v>60101702</v>
      </c>
      <c r="B14707" s="58" t="s">
        <v>1697</v>
      </c>
    </row>
    <row r="14708" spans="1:2" x14ac:dyDescent="0.25">
      <c r="A14708" s="57">
        <v>60101703</v>
      </c>
      <c r="B14708" s="58" t="s">
        <v>9648</v>
      </c>
    </row>
    <row r="14709" spans="1:2" x14ac:dyDescent="0.25">
      <c r="A14709" s="57">
        <v>60101704</v>
      </c>
      <c r="B14709" s="58" t="s">
        <v>9514</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13018</v>
      </c>
    </row>
    <row r="14713" spans="1:2" x14ac:dyDescent="0.25">
      <c r="A14713" s="57">
        <v>60101708</v>
      </c>
      <c r="B14713" s="58" t="s">
        <v>14744</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10730</v>
      </c>
    </row>
    <row r="14718" spans="1:2" x14ac:dyDescent="0.25">
      <c r="A14718" s="57">
        <v>60101713</v>
      </c>
      <c r="B14718" s="58" t="s">
        <v>16975</v>
      </c>
    </row>
    <row r="14719" spans="1:2" x14ac:dyDescent="0.25">
      <c r="A14719" s="57">
        <v>60101714</v>
      </c>
      <c r="B14719" s="58" t="s">
        <v>12494</v>
      </c>
    </row>
    <row r="14720" spans="1:2" x14ac:dyDescent="0.25">
      <c r="A14720" s="57">
        <v>60101715</v>
      </c>
      <c r="B14720" s="58" t="s">
        <v>14049</v>
      </c>
    </row>
    <row r="14721" spans="1:2" x14ac:dyDescent="0.25">
      <c r="A14721" s="57">
        <v>60101716</v>
      </c>
      <c r="B14721" s="58" t="s">
        <v>2026</v>
      </c>
    </row>
    <row r="14722" spans="1:2" x14ac:dyDescent="0.25">
      <c r="A14722" s="57">
        <v>60101717</v>
      </c>
      <c r="B14722" s="58" t="s">
        <v>10936</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2153</v>
      </c>
    </row>
    <row r="14726" spans="1:2" x14ac:dyDescent="0.25">
      <c r="A14726" s="57">
        <v>60101721</v>
      </c>
      <c r="B14726" s="58" t="s">
        <v>14847</v>
      </c>
    </row>
    <row r="14727" spans="1:2" x14ac:dyDescent="0.25">
      <c r="A14727" s="57">
        <v>60101722</v>
      </c>
      <c r="B14727" s="58" t="s">
        <v>18520</v>
      </c>
    </row>
    <row r="14728" spans="1:2" x14ac:dyDescent="0.25">
      <c r="A14728" s="57">
        <v>60101723</v>
      </c>
      <c r="B14728" s="58" t="s">
        <v>7575</v>
      </c>
    </row>
    <row r="14729" spans="1:2" x14ac:dyDescent="0.25">
      <c r="A14729" s="57">
        <v>60101724</v>
      </c>
      <c r="B14729" s="58" t="s">
        <v>13822</v>
      </c>
    </row>
    <row r="14730" spans="1:2" x14ac:dyDescent="0.25">
      <c r="A14730" s="57">
        <v>60101725</v>
      </c>
      <c r="B14730" s="58" t="s">
        <v>5491</v>
      </c>
    </row>
    <row r="14731" spans="1:2" x14ac:dyDescent="0.25">
      <c r="A14731" s="57">
        <v>60101726</v>
      </c>
      <c r="B14731" s="58" t="s">
        <v>9322</v>
      </c>
    </row>
    <row r="14732" spans="1:2" x14ac:dyDescent="0.25">
      <c r="A14732" s="57">
        <v>60101727</v>
      </c>
      <c r="B14732" s="58" t="s">
        <v>7330</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5032</v>
      </c>
    </row>
    <row r="14737" spans="1:2" x14ac:dyDescent="0.25">
      <c r="A14737" s="57">
        <v>60101732</v>
      </c>
      <c r="B14737" s="58" t="s">
        <v>16151</v>
      </c>
    </row>
    <row r="14738" spans="1:2" x14ac:dyDescent="0.25">
      <c r="A14738" s="57">
        <v>60101801</v>
      </c>
      <c r="B14738" s="58" t="s">
        <v>4918</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12474</v>
      </c>
    </row>
    <row r="14742" spans="1:2" x14ac:dyDescent="0.25">
      <c r="A14742" s="57">
        <v>60101805</v>
      </c>
      <c r="B14742" s="58" t="s">
        <v>8050</v>
      </c>
    </row>
    <row r="14743" spans="1:2" x14ac:dyDescent="0.25">
      <c r="A14743" s="57">
        <v>60101806</v>
      </c>
      <c r="B14743" s="58" t="s">
        <v>9752</v>
      </c>
    </row>
    <row r="14744" spans="1:2" x14ac:dyDescent="0.25">
      <c r="A14744" s="57">
        <v>60101807</v>
      </c>
      <c r="B14744" s="58" t="s">
        <v>14235</v>
      </c>
    </row>
    <row r="14745" spans="1:2" x14ac:dyDescent="0.25">
      <c r="A14745" s="57">
        <v>60101808</v>
      </c>
      <c r="B14745" s="58" t="s">
        <v>13363</v>
      </c>
    </row>
    <row r="14746" spans="1:2" x14ac:dyDescent="0.25">
      <c r="A14746" s="57">
        <v>60101809</v>
      </c>
      <c r="B14746" s="58" t="s">
        <v>10861</v>
      </c>
    </row>
    <row r="14747" spans="1:2" x14ac:dyDescent="0.25">
      <c r="A14747" s="57">
        <v>60101810</v>
      </c>
      <c r="B14747" s="58" t="s">
        <v>3785</v>
      </c>
    </row>
    <row r="14748" spans="1:2" x14ac:dyDescent="0.25">
      <c r="A14748" s="57">
        <v>60101811</v>
      </c>
      <c r="B14748" s="58" t="s">
        <v>16323</v>
      </c>
    </row>
    <row r="14749" spans="1:2" x14ac:dyDescent="0.25">
      <c r="A14749" s="57">
        <v>60101901</v>
      </c>
      <c r="B14749" s="58" t="s">
        <v>14261</v>
      </c>
    </row>
    <row r="14750" spans="1:2" x14ac:dyDescent="0.25">
      <c r="A14750" s="57">
        <v>60101902</v>
      </c>
      <c r="B14750" s="58" t="s">
        <v>6884</v>
      </c>
    </row>
    <row r="14751" spans="1:2" x14ac:dyDescent="0.25">
      <c r="A14751" s="57">
        <v>60101903</v>
      </c>
      <c r="B14751" s="58" t="s">
        <v>14034</v>
      </c>
    </row>
    <row r="14752" spans="1:2" x14ac:dyDescent="0.25">
      <c r="A14752" s="57">
        <v>60101904</v>
      </c>
      <c r="B14752" s="58" t="s">
        <v>6268</v>
      </c>
    </row>
    <row r="14753" spans="1:2" x14ac:dyDescent="0.25">
      <c r="A14753" s="57">
        <v>60101905</v>
      </c>
      <c r="B14753" s="58" t="s">
        <v>15538</v>
      </c>
    </row>
    <row r="14754" spans="1:2" x14ac:dyDescent="0.25">
      <c r="A14754" s="57">
        <v>60101906</v>
      </c>
      <c r="B14754" s="58" t="s">
        <v>15476</v>
      </c>
    </row>
    <row r="14755" spans="1:2" x14ac:dyDescent="0.25">
      <c r="A14755" s="57">
        <v>60101907</v>
      </c>
      <c r="B14755" s="58" t="s">
        <v>15685</v>
      </c>
    </row>
    <row r="14756" spans="1:2" x14ac:dyDescent="0.25">
      <c r="A14756" s="57">
        <v>60101908</v>
      </c>
      <c r="B14756" s="58" t="s">
        <v>2236</v>
      </c>
    </row>
    <row r="14757" spans="1:2" x14ac:dyDescent="0.25">
      <c r="A14757" s="57">
        <v>60101909</v>
      </c>
      <c r="B14757" s="58" t="s">
        <v>8975</v>
      </c>
    </row>
    <row r="14758" spans="1:2" x14ac:dyDescent="0.25">
      <c r="A14758" s="57">
        <v>60101910</v>
      </c>
      <c r="B14758" s="58" t="s">
        <v>7066</v>
      </c>
    </row>
    <row r="14759" spans="1:2" x14ac:dyDescent="0.25">
      <c r="A14759" s="57">
        <v>60101911</v>
      </c>
      <c r="B14759" s="58" t="s">
        <v>3962</v>
      </c>
    </row>
    <row r="14760" spans="1:2" x14ac:dyDescent="0.25">
      <c r="A14760" s="57">
        <v>60102001</v>
      </c>
      <c r="B14760" s="58" t="s">
        <v>4889</v>
      </c>
    </row>
    <row r="14761" spans="1:2" x14ac:dyDescent="0.25">
      <c r="A14761" s="57">
        <v>60102002</v>
      </c>
      <c r="B14761" s="58" t="s">
        <v>8452</v>
      </c>
    </row>
    <row r="14762" spans="1:2" x14ac:dyDescent="0.25">
      <c r="A14762" s="57">
        <v>60102003</v>
      </c>
      <c r="B14762" s="58" t="s">
        <v>16792</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10555</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5188</v>
      </c>
    </row>
    <row r="14776" spans="1:2" x14ac:dyDescent="0.25">
      <c r="A14776" s="57">
        <v>60102204</v>
      </c>
      <c r="B14776" s="58" t="s">
        <v>14102</v>
      </c>
    </row>
    <row r="14777" spans="1:2" x14ac:dyDescent="0.25">
      <c r="A14777" s="57">
        <v>60102205</v>
      </c>
      <c r="B14777" s="58" t="s">
        <v>4923</v>
      </c>
    </row>
    <row r="14778" spans="1:2" x14ac:dyDescent="0.25">
      <c r="A14778" s="57">
        <v>60102206</v>
      </c>
      <c r="B14778" s="58" t="s">
        <v>10020</v>
      </c>
    </row>
    <row r="14779" spans="1:2" x14ac:dyDescent="0.25">
      <c r="A14779" s="57">
        <v>60102301</v>
      </c>
      <c r="B14779" s="58" t="s">
        <v>3490</v>
      </c>
    </row>
    <row r="14780" spans="1:2" x14ac:dyDescent="0.25">
      <c r="A14780" s="57">
        <v>60102302</v>
      </c>
      <c r="B14780" s="58" t="s">
        <v>7461</v>
      </c>
    </row>
    <row r="14781" spans="1:2" x14ac:dyDescent="0.25">
      <c r="A14781" s="57">
        <v>60102303</v>
      </c>
      <c r="B14781" s="58" t="s">
        <v>14125</v>
      </c>
    </row>
    <row r="14782" spans="1:2" x14ac:dyDescent="0.25">
      <c r="A14782" s="57">
        <v>60102304</v>
      </c>
      <c r="B14782" s="58" t="s">
        <v>8442</v>
      </c>
    </row>
    <row r="14783" spans="1:2" x14ac:dyDescent="0.25">
      <c r="A14783" s="57">
        <v>60102305</v>
      </c>
      <c r="B14783" s="58" t="s">
        <v>17925</v>
      </c>
    </row>
    <row r="14784" spans="1:2" x14ac:dyDescent="0.25">
      <c r="A14784" s="57">
        <v>60102306</v>
      </c>
      <c r="B14784" s="58" t="s">
        <v>12473</v>
      </c>
    </row>
    <row r="14785" spans="1:2" x14ac:dyDescent="0.25">
      <c r="A14785" s="57">
        <v>60102307</v>
      </c>
      <c r="B14785" s="58" t="s">
        <v>10870</v>
      </c>
    </row>
    <row r="14786" spans="1:2" x14ac:dyDescent="0.25">
      <c r="A14786" s="57">
        <v>60102308</v>
      </c>
      <c r="B14786" s="58" t="s">
        <v>15724</v>
      </c>
    </row>
    <row r="14787" spans="1:2" x14ac:dyDescent="0.25">
      <c r="A14787" s="57">
        <v>60102309</v>
      </c>
      <c r="B14787" s="58" t="s">
        <v>1625</v>
      </c>
    </row>
    <row r="14788" spans="1:2" x14ac:dyDescent="0.25">
      <c r="A14788" s="57">
        <v>60102310</v>
      </c>
      <c r="B14788" s="58" t="s">
        <v>16401</v>
      </c>
    </row>
    <row r="14789" spans="1:2" x14ac:dyDescent="0.25">
      <c r="A14789" s="57">
        <v>60102311</v>
      </c>
      <c r="B14789" s="58" t="s">
        <v>7259</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9522</v>
      </c>
    </row>
    <row r="14793" spans="1:2" x14ac:dyDescent="0.25">
      <c r="A14793" s="57">
        <v>60102403</v>
      </c>
      <c r="B14793" s="58" t="s">
        <v>2273</v>
      </c>
    </row>
    <row r="14794" spans="1:2" x14ac:dyDescent="0.25">
      <c r="A14794" s="57">
        <v>60102404</v>
      </c>
      <c r="B14794" s="58" t="s">
        <v>14396</v>
      </c>
    </row>
    <row r="14795" spans="1:2" x14ac:dyDescent="0.25">
      <c r="A14795" s="57">
        <v>60102405</v>
      </c>
      <c r="B14795" s="58" t="s">
        <v>1957</v>
      </c>
    </row>
    <row r="14796" spans="1:2" x14ac:dyDescent="0.25">
      <c r="A14796" s="57">
        <v>60102406</v>
      </c>
      <c r="B14796" s="58" t="s">
        <v>10659</v>
      </c>
    </row>
    <row r="14797" spans="1:2" x14ac:dyDescent="0.25">
      <c r="A14797" s="57">
        <v>60102407</v>
      </c>
      <c r="B14797" s="58" t="s">
        <v>13065</v>
      </c>
    </row>
    <row r="14798" spans="1:2" x14ac:dyDescent="0.25">
      <c r="A14798" s="57">
        <v>60102408</v>
      </c>
      <c r="B14798" s="58" t="s">
        <v>14510</v>
      </c>
    </row>
    <row r="14799" spans="1:2" x14ac:dyDescent="0.25">
      <c r="A14799" s="57">
        <v>60102409</v>
      </c>
      <c r="B14799" s="58" t="s">
        <v>1727</v>
      </c>
    </row>
    <row r="14800" spans="1:2" x14ac:dyDescent="0.25">
      <c r="A14800" s="57">
        <v>60102410</v>
      </c>
      <c r="B14800" s="58" t="s">
        <v>9814</v>
      </c>
    </row>
    <row r="14801" spans="1:2" x14ac:dyDescent="0.25">
      <c r="A14801" s="57">
        <v>60102411</v>
      </c>
      <c r="B14801" s="58" t="s">
        <v>6745</v>
      </c>
    </row>
    <row r="14802" spans="1:2" x14ac:dyDescent="0.25">
      <c r="A14802" s="57">
        <v>60102412</v>
      </c>
      <c r="B14802" s="58" t="s">
        <v>16071</v>
      </c>
    </row>
    <row r="14803" spans="1:2" x14ac:dyDescent="0.25">
      <c r="A14803" s="57">
        <v>60102413</v>
      </c>
      <c r="B14803" s="58" t="s">
        <v>15311</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6042</v>
      </c>
    </row>
    <row r="14808" spans="1:2" x14ac:dyDescent="0.25">
      <c r="A14808" s="57">
        <v>60102504</v>
      </c>
      <c r="B14808" s="58" t="s">
        <v>5740</v>
      </c>
    </row>
    <row r="14809" spans="1:2" x14ac:dyDescent="0.25">
      <c r="A14809" s="57">
        <v>60102505</v>
      </c>
      <c r="B14809" s="58" t="s">
        <v>11912</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5101</v>
      </c>
    </row>
    <row r="14814" spans="1:2" x14ac:dyDescent="0.25">
      <c r="A14814" s="57">
        <v>60102510</v>
      </c>
      <c r="B14814" s="58" t="s">
        <v>10342</v>
      </c>
    </row>
    <row r="14815" spans="1:2" x14ac:dyDescent="0.25">
      <c r="A14815" s="57">
        <v>60102511</v>
      </c>
      <c r="B14815" s="58" t="s">
        <v>11396</v>
      </c>
    </row>
    <row r="14816" spans="1:2" x14ac:dyDescent="0.25">
      <c r="A14816" s="57">
        <v>60102512</v>
      </c>
      <c r="B14816" s="58" t="s">
        <v>11781</v>
      </c>
    </row>
    <row r="14817" spans="1:2" x14ac:dyDescent="0.25">
      <c r="A14817" s="57">
        <v>60102513</v>
      </c>
      <c r="B14817" s="58" t="s">
        <v>9085</v>
      </c>
    </row>
    <row r="14818" spans="1:2" x14ac:dyDescent="0.25">
      <c r="A14818" s="57">
        <v>60102601</v>
      </c>
      <c r="B14818" s="58" t="s">
        <v>13384</v>
      </c>
    </row>
    <row r="14819" spans="1:2" x14ac:dyDescent="0.25">
      <c r="A14819" s="57">
        <v>60102602</v>
      </c>
      <c r="B14819" s="58" t="s">
        <v>14791</v>
      </c>
    </row>
    <row r="14820" spans="1:2" x14ac:dyDescent="0.25">
      <c r="A14820" s="57">
        <v>60102603</v>
      </c>
      <c r="B14820" s="58" t="s">
        <v>5933</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9066</v>
      </c>
    </row>
    <row r="14825" spans="1:2" x14ac:dyDescent="0.25">
      <c r="A14825" s="57">
        <v>60102608</v>
      </c>
      <c r="B14825" s="58" t="s">
        <v>3244</v>
      </c>
    </row>
    <row r="14826" spans="1:2" x14ac:dyDescent="0.25">
      <c r="A14826" s="57">
        <v>60102609</v>
      </c>
      <c r="B14826" s="58" t="s">
        <v>8756</v>
      </c>
    </row>
    <row r="14827" spans="1:2" x14ac:dyDescent="0.25">
      <c r="A14827" s="57">
        <v>60102610</v>
      </c>
      <c r="B14827" s="58" t="s">
        <v>11757</v>
      </c>
    </row>
    <row r="14828" spans="1:2" x14ac:dyDescent="0.25">
      <c r="A14828" s="57">
        <v>60102611</v>
      </c>
      <c r="B14828" s="58" t="s">
        <v>16055</v>
      </c>
    </row>
    <row r="14829" spans="1:2" x14ac:dyDescent="0.25">
      <c r="A14829" s="57">
        <v>60102612</v>
      </c>
      <c r="B14829" s="58" t="s">
        <v>16438</v>
      </c>
    </row>
    <row r="14830" spans="1:2" x14ac:dyDescent="0.25">
      <c r="A14830" s="57">
        <v>60102613</v>
      </c>
      <c r="B14830" s="58" t="s">
        <v>9054</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11188</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5226</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7662</v>
      </c>
    </row>
    <row r="14842" spans="1:2" x14ac:dyDescent="0.25">
      <c r="A14842" s="57">
        <v>60102711</v>
      </c>
      <c r="B14842" s="58" t="s">
        <v>18703</v>
      </c>
    </row>
    <row r="14843" spans="1:2" x14ac:dyDescent="0.25">
      <c r="A14843" s="57">
        <v>60102712</v>
      </c>
      <c r="B14843" s="58" t="s">
        <v>11192</v>
      </c>
    </row>
    <row r="14844" spans="1:2" x14ac:dyDescent="0.25">
      <c r="A14844" s="57">
        <v>60102713</v>
      </c>
      <c r="B14844" s="58" t="s">
        <v>5798</v>
      </c>
    </row>
    <row r="14845" spans="1:2" x14ac:dyDescent="0.25">
      <c r="A14845" s="57">
        <v>60102714</v>
      </c>
      <c r="B14845" s="58" t="s">
        <v>13039</v>
      </c>
    </row>
    <row r="14846" spans="1:2" x14ac:dyDescent="0.25">
      <c r="A14846" s="57">
        <v>60102715</v>
      </c>
      <c r="B14846" s="58" t="s">
        <v>11498</v>
      </c>
    </row>
    <row r="14847" spans="1:2" x14ac:dyDescent="0.25">
      <c r="A14847" s="57">
        <v>60102717</v>
      </c>
      <c r="B14847" s="58" t="s">
        <v>8195</v>
      </c>
    </row>
    <row r="14848" spans="1:2" x14ac:dyDescent="0.25">
      <c r="A14848" s="57">
        <v>60102718</v>
      </c>
      <c r="B14848" s="58" t="s">
        <v>2565</v>
      </c>
    </row>
    <row r="14849" spans="1:2" x14ac:dyDescent="0.25">
      <c r="A14849" s="57">
        <v>60102801</v>
      </c>
      <c r="B14849" s="58" t="s">
        <v>9840</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16117</v>
      </c>
    </row>
    <row r="14853" spans="1:2" x14ac:dyDescent="0.25">
      <c r="A14853" s="57">
        <v>60102805</v>
      </c>
      <c r="B14853" s="58" t="s">
        <v>1045</v>
      </c>
    </row>
    <row r="14854" spans="1:2" x14ac:dyDescent="0.25">
      <c r="A14854" s="57">
        <v>60102806</v>
      </c>
      <c r="B14854" s="58" t="s">
        <v>10532</v>
      </c>
    </row>
    <row r="14855" spans="1:2" x14ac:dyDescent="0.25">
      <c r="A14855" s="57">
        <v>60102807</v>
      </c>
      <c r="B14855" s="58" t="s">
        <v>15704</v>
      </c>
    </row>
    <row r="14856" spans="1:2" x14ac:dyDescent="0.25">
      <c r="A14856" s="57">
        <v>60102901</v>
      </c>
      <c r="B14856" s="58" t="s">
        <v>14740</v>
      </c>
    </row>
    <row r="14857" spans="1:2" x14ac:dyDescent="0.25">
      <c r="A14857" s="57">
        <v>60102902</v>
      </c>
      <c r="B14857" s="58" t="s">
        <v>16463</v>
      </c>
    </row>
    <row r="14858" spans="1:2" x14ac:dyDescent="0.25">
      <c r="A14858" s="57">
        <v>60102903</v>
      </c>
      <c r="B14858" s="58" t="s">
        <v>9045</v>
      </c>
    </row>
    <row r="14859" spans="1:2" x14ac:dyDescent="0.25">
      <c r="A14859" s="57">
        <v>60102904</v>
      </c>
      <c r="B14859" s="58" t="s">
        <v>4720</v>
      </c>
    </row>
    <row r="14860" spans="1:2" x14ac:dyDescent="0.25">
      <c r="A14860" s="57">
        <v>60102905</v>
      </c>
      <c r="B14860" s="58" t="s">
        <v>13439</v>
      </c>
    </row>
    <row r="14861" spans="1:2" x14ac:dyDescent="0.25">
      <c r="A14861" s="57">
        <v>60102906</v>
      </c>
      <c r="B14861" s="58" t="s">
        <v>15938</v>
      </c>
    </row>
    <row r="14862" spans="1:2" x14ac:dyDescent="0.25">
      <c r="A14862" s="57">
        <v>60102907</v>
      </c>
      <c r="B14862" s="58" t="s">
        <v>12274</v>
      </c>
    </row>
    <row r="14863" spans="1:2" x14ac:dyDescent="0.25">
      <c r="A14863" s="57">
        <v>60102908</v>
      </c>
      <c r="B14863" s="58" t="s">
        <v>18649</v>
      </c>
    </row>
    <row r="14864" spans="1:2" x14ac:dyDescent="0.25">
      <c r="A14864" s="57">
        <v>60102909</v>
      </c>
      <c r="B14864" s="58" t="s">
        <v>16267</v>
      </c>
    </row>
    <row r="14865" spans="1:2" x14ac:dyDescent="0.25">
      <c r="A14865" s="57">
        <v>60102910</v>
      </c>
      <c r="B14865" s="58" t="s">
        <v>12213</v>
      </c>
    </row>
    <row r="14866" spans="1:2" x14ac:dyDescent="0.25">
      <c r="A14866" s="57">
        <v>60102911</v>
      </c>
      <c r="B14866" s="58" t="s">
        <v>15361</v>
      </c>
    </row>
    <row r="14867" spans="1:2" x14ac:dyDescent="0.25">
      <c r="A14867" s="57">
        <v>60102912</v>
      </c>
      <c r="B14867" s="58" t="s">
        <v>11546</v>
      </c>
    </row>
    <row r="14868" spans="1:2" x14ac:dyDescent="0.25">
      <c r="A14868" s="57">
        <v>60102913</v>
      </c>
      <c r="B14868" s="58" t="s">
        <v>2027</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15291</v>
      </c>
    </row>
    <row r="14872" spans="1:2" x14ac:dyDescent="0.25">
      <c r="A14872" s="57">
        <v>60102917</v>
      </c>
      <c r="B14872" s="58" t="s">
        <v>16535</v>
      </c>
    </row>
    <row r="14873" spans="1:2" x14ac:dyDescent="0.25">
      <c r="A14873" s="57">
        <v>60103001</v>
      </c>
      <c r="B14873" s="58" t="s">
        <v>9339</v>
      </c>
    </row>
    <row r="14874" spans="1:2" x14ac:dyDescent="0.25">
      <c r="A14874" s="57">
        <v>60103002</v>
      </c>
      <c r="B14874" s="58" t="s">
        <v>11619</v>
      </c>
    </row>
    <row r="14875" spans="1:2" x14ac:dyDescent="0.25">
      <c r="A14875" s="57">
        <v>60103003</v>
      </c>
      <c r="B14875" s="58" t="s">
        <v>10451</v>
      </c>
    </row>
    <row r="14876" spans="1:2" x14ac:dyDescent="0.25">
      <c r="A14876" s="57">
        <v>60103004</v>
      </c>
      <c r="B14876" s="58" t="s">
        <v>9070</v>
      </c>
    </row>
    <row r="14877" spans="1:2" x14ac:dyDescent="0.25">
      <c r="A14877" s="57">
        <v>60103005</v>
      </c>
      <c r="B14877" s="58" t="s">
        <v>6032</v>
      </c>
    </row>
    <row r="14878" spans="1:2" x14ac:dyDescent="0.25">
      <c r="A14878" s="57">
        <v>60103006</v>
      </c>
      <c r="B14878" s="58" t="s">
        <v>8259</v>
      </c>
    </row>
    <row r="14879" spans="1:2" x14ac:dyDescent="0.25">
      <c r="A14879" s="57">
        <v>60103007</v>
      </c>
      <c r="B14879" s="58" t="s">
        <v>15689</v>
      </c>
    </row>
    <row r="14880" spans="1:2" x14ac:dyDescent="0.25">
      <c r="A14880" s="57">
        <v>60103008</v>
      </c>
      <c r="B14880" s="58" t="s">
        <v>3273</v>
      </c>
    </row>
    <row r="14881" spans="1:2" x14ac:dyDescent="0.25">
      <c r="A14881" s="57">
        <v>60103009</v>
      </c>
      <c r="B14881" s="58" t="s">
        <v>18683</v>
      </c>
    </row>
    <row r="14882" spans="1:2" x14ac:dyDescent="0.25">
      <c r="A14882" s="57">
        <v>60103010</v>
      </c>
      <c r="B14882" s="58" t="s">
        <v>14339</v>
      </c>
    </row>
    <row r="14883" spans="1:2" x14ac:dyDescent="0.25">
      <c r="A14883" s="57">
        <v>60103012</v>
      </c>
      <c r="B14883" s="58" t="s">
        <v>8881</v>
      </c>
    </row>
    <row r="14884" spans="1:2" x14ac:dyDescent="0.25">
      <c r="A14884" s="57">
        <v>60103013</v>
      </c>
      <c r="B14884" s="58" t="s">
        <v>9916</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6985</v>
      </c>
    </row>
    <row r="14888" spans="1:2" x14ac:dyDescent="0.25">
      <c r="A14888" s="57">
        <v>60103104</v>
      </c>
      <c r="B14888" s="58" t="s">
        <v>15510</v>
      </c>
    </row>
    <row r="14889" spans="1:2" x14ac:dyDescent="0.25">
      <c r="A14889" s="57">
        <v>60103105</v>
      </c>
      <c r="B14889" s="58" t="s">
        <v>18656</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15596</v>
      </c>
    </row>
    <row r="14893" spans="1:2" x14ac:dyDescent="0.25">
      <c r="A14893" s="57">
        <v>60103109</v>
      </c>
      <c r="B14893" s="58" t="s">
        <v>16514</v>
      </c>
    </row>
    <row r="14894" spans="1:2" x14ac:dyDescent="0.25">
      <c r="A14894" s="57">
        <v>60103110</v>
      </c>
      <c r="B14894" s="58" t="s">
        <v>10772</v>
      </c>
    </row>
    <row r="14895" spans="1:2" x14ac:dyDescent="0.25">
      <c r="A14895" s="57">
        <v>60103111</v>
      </c>
      <c r="B14895" s="58" t="s">
        <v>17088</v>
      </c>
    </row>
    <row r="14896" spans="1:2" x14ac:dyDescent="0.25">
      <c r="A14896" s="57">
        <v>60103112</v>
      </c>
      <c r="B14896" s="58" t="s">
        <v>14395</v>
      </c>
    </row>
    <row r="14897" spans="1:2" x14ac:dyDescent="0.25">
      <c r="A14897" s="57">
        <v>60103201</v>
      </c>
      <c r="B14897" s="58" t="s">
        <v>5751</v>
      </c>
    </row>
    <row r="14898" spans="1:2" x14ac:dyDescent="0.25">
      <c r="A14898" s="57">
        <v>60103202</v>
      </c>
      <c r="B14898" s="58" t="s">
        <v>3463</v>
      </c>
    </row>
    <row r="14899" spans="1:2" x14ac:dyDescent="0.25">
      <c r="A14899" s="57">
        <v>60103203</v>
      </c>
      <c r="B14899" s="58" t="s">
        <v>12282</v>
      </c>
    </row>
    <row r="14900" spans="1:2" x14ac:dyDescent="0.25">
      <c r="A14900" s="57">
        <v>60103204</v>
      </c>
      <c r="B14900" s="58" t="s">
        <v>3401</v>
      </c>
    </row>
    <row r="14901" spans="1:2" x14ac:dyDescent="0.25">
      <c r="A14901" s="57">
        <v>60103301</v>
      </c>
      <c r="B14901" s="58" t="s">
        <v>5488</v>
      </c>
    </row>
    <row r="14902" spans="1:2" x14ac:dyDescent="0.25">
      <c r="A14902" s="57">
        <v>60103302</v>
      </c>
      <c r="B14902" s="58" t="s">
        <v>4269</v>
      </c>
    </row>
    <row r="14903" spans="1:2" x14ac:dyDescent="0.25">
      <c r="A14903" s="57">
        <v>60103303</v>
      </c>
      <c r="B14903" s="58" t="s">
        <v>13927</v>
      </c>
    </row>
    <row r="14904" spans="1:2" x14ac:dyDescent="0.25">
      <c r="A14904" s="57">
        <v>60103401</v>
      </c>
      <c r="B14904" s="58" t="s">
        <v>5959</v>
      </c>
    </row>
    <row r="14905" spans="1:2" x14ac:dyDescent="0.25">
      <c r="A14905" s="57">
        <v>60103402</v>
      </c>
      <c r="B14905" s="58" t="s">
        <v>14166</v>
      </c>
    </row>
    <row r="14906" spans="1:2" x14ac:dyDescent="0.25">
      <c r="A14906" s="57">
        <v>60103403</v>
      </c>
      <c r="B14906" s="58" t="s">
        <v>9393</v>
      </c>
    </row>
    <row r="14907" spans="1:2" x14ac:dyDescent="0.25">
      <c r="A14907" s="57">
        <v>60103404</v>
      </c>
      <c r="B14907" s="58" t="s">
        <v>16462</v>
      </c>
    </row>
    <row r="14908" spans="1:2" x14ac:dyDescent="0.25">
      <c r="A14908" s="57">
        <v>60103405</v>
      </c>
      <c r="B14908" s="58" t="s">
        <v>1971</v>
      </c>
    </row>
    <row r="14909" spans="1:2" x14ac:dyDescent="0.25">
      <c r="A14909" s="57">
        <v>60103406</v>
      </c>
      <c r="B14909" s="58" t="s">
        <v>11903</v>
      </c>
    </row>
    <row r="14910" spans="1:2" x14ac:dyDescent="0.25">
      <c r="A14910" s="57">
        <v>60103407</v>
      </c>
      <c r="B14910" s="58" t="s">
        <v>4761</v>
      </c>
    </row>
    <row r="14911" spans="1:2" x14ac:dyDescent="0.25">
      <c r="A14911" s="57">
        <v>60103408</v>
      </c>
      <c r="B14911" s="58" t="s">
        <v>5035</v>
      </c>
    </row>
    <row r="14912" spans="1:2" x14ac:dyDescent="0.25">
      <c r="A14912" s="57">
        <v>60103409</v>
      </c>
      <c r="B14912" s="58" t="s">
        <v>5288</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15321</v>
      </c>
    </row>
    <row r="14916" spans="1:2" x14ac:dyDescent="0.25">
      <c r="A14916" s="57">
        <v>60103503</v>
      </c>
      <c r="B14916" s="58" t="s">
        <v>12260</v>
      </c>
    </row>
    <row r="14917" spans="1:2" x14ac:dyDescent="0.25">
      <c r="A14917" s="57">
        <v>60103504</v>
      </c>
      <c r="B14917" s="58" t="s">
        <v>13319</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11805</v>
      </c>
    </row>
    <row r="14921" spans="1:2" x14ac:dyDescent="0.25">
      <c r="A14921" s="57">
        <v>60103604</v>
      </c>
      <c r="B14921" s="58" t="s">
        <v>11309</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13453</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15858</v>
      </c>
    </row>
    <row r="14929" spans="1:2" x14ac:dyDescent="0.25">
      <c r="A14929" s="57">
        <v>60103706</v>
      </c>
      <c r="B14929" s="58" t="s">
        <v>4931</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13782</v>
      </c>
    </row>
    <row r="14933" spans="1:2" x14ac:dyDescent="0.25">
      <c r="A14933" s="57">
        <v>60103804</v>
      </c>
      <c r="B14933" s="58" t="s">
        <v>9691</v>
      </c>
    </row>
    <row r="14934" spans="1:2" x14ac:dyDescent="0.25">
      <c r="A14934" s="57">
        <v>60103805</v>
      </c>
      <c r="B14934" s="58" t="s">
        <v>7660</v>
      </c>
    </row>
    <row r="14935" spans="1:2" x14ac:dyDescent="0.25">
      <c r="A14935" s="57">
        <v>60103806</v>
      </c>
      <c r="B14935" s="58" t="s">
        <v>16906</v>
      </c>
    </row>
    <row r="14936" spans="1:2" x14ac:dyDescent="0.25">
      <c r="A14936" s="57">
        <v>60103807</v>
      </c>
      <c r="B14936" s="58" t="s">
        <v>8980</v>
      </c>
    </row>
    <row r="14937" spans="1:2" x14ac:dyDescent="0.25">
      <c r="A14937" s="57">
        <v>60103808</v>
      </c>
      <c r="B14937" s="58" t="s">
        <v>13063</v>
      </c>
    </row>
    <row r="14938" spans="1:2" x14ac:dyDescent="0.25">
      <c r="A14938" s="57">
        <v>60103809</v>
      </c>
      <c r="B14938" s="58" t="s">
        <v>13723</v>
      </c>
    </row>
    <row r="14939" spans="1:2" x14ac:dyDescent="0.25">
      <c r="A14939" s="57">
        <v>60103903</v>
      </c>
      <c r="B14939" s="58" t="s">
        <v>6850</v>
      </c>
    </row>
    <row r="14940" spans="1:2" x14ac:dyDescent="0.25">
      <c r="A14940" s="57">
        <v>60103904</v>
      </c>
      <c r="B14940" s="58" t="s">
        <v>16451</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5512</v>
      </c>
    </row>
    <row r="14944" spans="1:2" x14ac:dyDescent="0.25">
      <c r="A14944" s="57">
        <v>60103908</v>
      </c>
      <c r="B14944" s="58" t="s">
        <v>15532</v>
      </c>
    </row>
    <row r="14945" spans="1:2" x14ac:dyDescent="0.25">
      <c r="A14945" s="57">
        <v>60103909</v>
      </c>
      <c r="B14945" s="58" t="s">
        <v>14377</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8704</v>
      </c>
    </row>
    <row r="14954" spans="1:2" x14ac:dyDescent="0.25">
      <c r="A14954" s="57">
        <v>60103923</v>
      </c>
      <c r="B14954" s="58" t="s">
        <v>13467</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3149</v>
      </c>
    </row>
    <row r="14960" spans="1:2" x14ac:dyDescent="0.25">
      <c r="A14960" s="57">
        <v>60103929</v>
      </c>
      <c r="B14960" s="58" t="s">
        <v>13736</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16634</v>
      </c>
    </row>
    <row r="14964" spans="1:2" x14ac:dyDescent="0.25">
      <c r="A14964" s="57">
        <v>60103933</v>
      </c>
      <c r="B14964" s="58" t="s">
        <v>11829</v>
      </c>
    </row>
    <row r="14965" spans="1:2" x14ac:dyDescent="0.25">
      <c r="A14965" s="57">
        <v>60103934</v>
      </c>
      <c r="B14965" s="58" t="s">
        <v>13697</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17299</v>
      </c>
    </row>
    <row r="14970" spans="1:2" x14ac:dyDescent="0.25">
      <c r="A14970" s="57">
        <v>60104004</v>
      </c>
      <c r="B14970" s="58" t="s">
        <v>14048</v>
      </c>
    </row>
    <row r="14971" spans="1:2" x14ac:dyDescent="0.25">
      <c r="A14971" s="57">
        <v>60104005</v>
      </c>
      <c r="B14971" s="58" t="s">
        <v>7289</v>
      </c>
    </row>
    <row r="14972" spans="1:2" x14ac:dyDescent="0.25">
      <c r="A14972" s="57">
        <v>60104006</v>
      </c>
      <c r="B14972" s="58" t="s">
        <v>4123</v>
      </c>
    </row>
    <row r="14973" spans="1:2" x14ac:dyDescent="0.25">
      <c r="A14973" s="57">
        <v>60104007</v>
      </c>
      <c r="B14973" s="58" t="s">
        <v>9337</v>
      </c>
    </row>
    <row r="14974" spans="1:2" x14ac:dyDescent="0.25">
      <c r="A14974" s="57">
        <v>60104008</v>
      </c>
      <c r="B14974" s="58" t="s">
        <v>14904</v>
      </c>
    </row>
    <row r="14975" spans="1:2" x14ac:dyDescent="0.25">
      <c r="A14975" s="57">
        <v>60104101</v>
      </c>
      <c r="B14975" s="58" t="s">
        <v>14202</v>
      </c>
    </row>
    <row r="14976" spans="1:2" x14ac:dyDescent="0.25">
      <c r="A14976" s="57">
        <v>60104102</v>
      </c>
      <c r="B14976" s="58" t="s">
        <v>12155</v>
      </c>
    </row>
    <row r="14977" spans="1:2" x14ac:dyDescent="0.25">
      <c r="A14977" s="57">
        <v>60104103</v>
      </c>
      <c r="B14977" s="58" t="s">
        <v>7661</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13358</v>
      </c>
    </row>
    <row r="14989" spans="1:2" x14ac:dyDescent="0.25">
      <c r="A14989" s="57">
        <v>60104401</v>
      </c>
      <c r="B14989" s="58" t="s">
        <v>14529</v>
      </c>
    </row>
    <row r="14990" spans="1:2" x14ac:dyDescent="0.25">
      <c r="A14990" s="57">
        <v>60104402</v>
      </c>
      <c r="B14990" s="58" t="s">
        <v>2492</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14868</v>
      </c>
    </row>
    <row r="14994" spans="1:2" x14ac:dyDescent="0.25">
      <c r="A14994" s="57">
        <v>60104406</v>
      </c>
      <c r="B14994" s="58" t="s">
        <v>16387</v>
      </c>
    </row>
    <row r="14995" spans="1:2" x14ac:dyDescent="0.25">
      <c r="A14995" s="57">
        <v>60104407</v>
      </c>
      <c r="B14995" s="58" t="s">
        <v>3066</v>
      </c>
    </row>
    <row r="14996" spans="1:2" x14ac:dyDescent="0.25">
      <c r="A14996" s="57">
        <v>60104408</v>
      </c>
      <c r="B14996" s="58" t="s">
        <v>10053</v>
      </c>
    </row>
    <row r="14997" spans="1:2" x14ac:dyDescent="0.25">
      <c r="A14997" s="57">
        <v>60104501</v>
      </c>
      <c r="B14997" s="58" t="s">
        <v>15377</v>
      </c>
    </row>
    <row r="14998" spans="1:2" x14ac:dyDescent="0.25">
      <c r="A14998" s="57">
        <v>60104502</v>
      </c>
      <c r="B14998" s="58" t="s">
        <v>8933</v>
      </c>
    </row>
    <row r="14999" spans="1:2" x14ac:dyDescent="0.25">
      <c r="A14999" s="57">
        <v>60104503</v>
      </c>
      <c r="B14999" s="58" t="s">
        <v>5853</v>
      </c>
    </row>
    <row r="15000" spans="1:2" x14ac:dyDescent="0.25">
      <c r="A15000" s="57">
        <v>60104504</v>
      </c>
      <c r="B15000" s="58" t="s">
        <v>12501</v>
      </c>
    </row>
    <row r="15001" spans="1:2" x14ac:dyDescent="0.25">
      <c r="A15001" s="57">
        <v>60104505</v>
      </c>
      <c r="B15001" s="58" t="s">
        <v>5487</v>
      </c>
    </row>
    <row r="15002" spans="1:2" x14ac:dyDescent="0.25">
      <c r="A15002" s="57">
        <v>60104506</v>
      </c>
      <c r="B15002" s="58" t="s">
        <v>10585</v>
      </c>
    </row>
    <row r="15003" spans="1:2" x14ac:dyDescent="0.25">
      <c r="A15003" s="57">
        <v>60104507</v>
      </c>
      <c r="B15003" s="58" t="s">
        <v>9046</v>
      </c>
    </row>
    <row r="15004" spans="1:2" x14ac:dyDescent="0.25">
      <c r="A15004" s="57">
        <v>60104508</v>
      </c>
      <c r="B15004" s="58" t="s">
        <v>18726</v>
      </c>
    </row>
    <row r="15005" spans="1:2" x14ac:dyDescent="0.25">
      <c r="A15005" s="57">
        <v>60104509</v>
      </c>
      <c r="B15005" s="58" t="s">
        <v>7223</v>
      </c>
    </row>
    <row r="15006" spans="1:2" x14ac:dyDescent="0.25">
      <c r="A15006" s="57">
        <v>60104511</v>
      </c>
      <c r="B15006" s="58" t="s">
        <v>11270</v>
      </c>
    </row>
    <row r="15007" spans="1:2" x14ac:dyDescent="0.25">
      <c r="A15007" s="57">
        <v>60104601</v>
      </c>
      <c r="B15007" s="58" t="s">
        <v>9854</v>
      </c>
    </row>
    <row r="15008" spans="1:2" x14ac:dyDescent="0.25">
      <c r="A15008" s="57">
        <v>60104602</v>
      </c>
      <c r="B15008" s="58" t="s">
        <v>1063</v>
      </c>
    </row>
    <row r="15009" spans="1:2" x14ac:dyDescent="0.25">
      <c r="A15009" s="57">
        <v>60104604</v>
      </c>
      <c r="B15009" s="58" t="s">
        <v>13374</v>
      </c>
    </row>
    <row r="15010" spans="1:2" x14ac:dyDescent="0.25">
      <c r="A15010" s="57">
        <v>60104605</v>
      </c>
      <c r="B15010" s="58" t="s">
        <v>13499</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10349</v>
      </c>
    </row>
    <row r="15016" spans="1:2" x14ac:dyDescent="0.25">
      <c r="A15016" s="57">
        <v>60104611</v>
      </c>
      <c r="B15016" s="58" t="s">
        <v>2295</v>
      </c>
    </row>
    <row r="15017" spans="1:2" x14ac:dyDescent="0.25">
      <c r="A15017" s="57">
        <v>60104612</v>
      </c>
      <c r="B15017" s="58" t="s">
        <v>13778</v>
      </c>
    </row>
    <row r="15018" spans="1:2" x14ac:dyDescent="0.25">
      <c r="A15018" s="57">
        <v>60104701</v>
      </c>
      <c r="B15018" s="58" t="s">
        <v>14358</v>
      </c>
    </row>
    <row r="15019" spans="1:2" x14ac:dyDescent="0.25">
      <c r="A15019" s="57">
        <v>60104702</v>
      </c>
      <c r="B15019" s="58" t="s">
        <v>8553</v>
      </c>
    </row>
    <row r="15020" spans="1:2" x14ac:dyDescent="0.25">
      <c r="A15020" s="57">
        <v>60104703</v>
      </c>
      <c r="B15020" s="58" t="s">
        <v>14754</v>
      </c>
    </row>
    <row r="15021" spans="1:2" x14ac:dyDescent="0.25">
      <c r="A15021" s="57">
        <v>60104704</v>
      </c>
      <c r="B15021" s="58" t="s">
        <v>122</v>
      </c>
    </row>
    <row r="15022" spans="1:2" x14ac:dyDescent="0.25">
      <c r="A15022" s="57">
        <v>60104705</v>
      </c>
      <c r="B15022" s="58" t="s">
        <v>18794</v>
      </c>
    </row>
    <row r="15023" spans="1:2" x14ac:dyDescent="0.25">
      <c r="A15023" s="57">
        <v>60104706</v>
      </c>
      <c r="B15023" s="58" t="s">
        <v>15817</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5600</v>
      </c>
    </row>
    <row r="15027" spans="1:2" x14ac:dyDescent="0.25">
      <c r="A15027" s="57">
        <v>60104802</v>
      </c>
      <c r="B15027" s="58" t="s">
        <v>13518</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16088</v>
      </c>
    </row>
    <row r="15031" spans="1:2" x14ac:dyDescent="0.25">
      <c r="A15031" s="57">
        <v>60104806</v>
      </c>
      <c r="B15031" s="58" t="s">
        <v>6468</v>
      </c>
    </row>
    <row r="15032" spans="1:2" x14ac:dyDescent="0.25">
      <c r="A15032" s="57">
        <v>60104807</v>
      </c>
      <c r="B15032" s="58" t="s">
        <v>2837</v>
      </c>
    </row>
    <row r="15033" spans="1:2" x14ac:dyDescent="0.25">
      <c r="A15033" s="57">
        <v>60104808</v>
      </c>
      <c r="B15033" s="58" t="s">
        <v>8741</v>
      </c>
    </row>
    <row r="15034" spans="1:2" x14ac:dyDescent="0.25">
      <c r="A15034" s="57">
        <v>60104809</v>
      </c>
      <c r="B15034" s="58" t="s">
        <v>5223</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13601</v>
      </c>
    </row>
    <row r="15041" spans="1:2" x14ac:dyDescent="0.25">
      <c r="A15041" s="57">
        <v>60104816</v>
      </c>
      <c r="B15041" s="58" t="s">
        <v>1005</v>
      </c>
    </row>
    <row r="15042" spans="1:2" x14ac:dyDescent="0.25">
      <c r="A15042" s="57">
        <v>60104901</v>
      </c>
      <c r="B15042" s="58" t="s">
        <v>15900</v>
      </c>
    </row>
    <row r="15043" spans="1:2" x14ac:dyDescent="0.25">
      <c r="A15043" s="57">
        <v>60104902</v>
      </c>
      <c r="B15043" s="58" t="s">
        <v>3161</v>
      </c>
    </row>
    <row r="15044" spans="1:2" x14ac:dyDescent="0.25">
      <c r="A15044" s="57">
        <v>60104903</v>
      </c>
      <c r="B15044" s="58" t="s">
        <v>13396</v>
      </c>
    </row>
    <row r="15045" spans="1:2" x14ac:dyDescent="0.25">
      <c r="A15045" s="57">
        <v>60104904</v>
      </c>
      <c r="B15045" s="58" t="s">
        <v>8293</v>
      </c>
    </row>
    <row r="15046" spans="1:2" x14ac:dyDescent="0.25">
      <c r="A15046" s="57">
        <v>60104905</v>
      </c>
      <c r="B15046" s="58" t="s">
        <v>16179</v>
      </c>
    </row>
    <row r="15047" spans="1:2" x14ac:dyDescent="0.25">
      <c r="A15047" s="57">
        <v>60104906</v>
      </c>
      <c r="B15047" s="58" t="s">
        <v>3530</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14569</v>
      </c>
    </row>
    <row r="15052" spans="1:2" x14ac:dyDescent="0.25">
      <c r="A15052" s="57">
        <v>60104911</v>
      </c>
      <c r="B15052" s="58" t="s">
        <v>2885</v>
      </c>
    </row>
    <row r="15053" spans="1:2" x14ac:dyDescent="0.25">
      <c r="A15053" s="57">
        <v>60104912</v>
      </c>
      <c r="B15053" s="58" t="s">
        <v>8965</v>
      </c>
    </row>
    <row r="15054" spans="1:2" x14ac:dyDescent="0.25">
      <c r="A15054" s="57">
        <v>60105001</v>
      </c>
      <c r="B15054" s="58" t="s">
        <v>5513</v>
      </c>
    </row>
    <row r="15055" spans="1:2" x14ac:dyDescent="0.25">
      <c r="A15055" s="57">
        <v>60105002</v>
      </c>
      <c r="B15055" s="58" t="s">
        <v>14447</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16240</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5114</v>
      </c>
    </row>
    <row r="15062" spans="1:2" x14ac:dyDescent="0.25">
      <c r="A15062" s="57">
        <v>60105103</v>
      </c>
      <c r="B15062" s="58" t="s">
        <v>3184</v>
      </c>
    </row>
    <row r="15063" spans="1:2" x14ac:dyDescent="0.25">
      <c r="A15063" s="57">
        <v>60105104</v>
      </c>
      <c r="B15063" s="58" t="s">
        <v>11000</v>
      </c>
    </row>
    <row r="15064" spans="1:2" x14ac:dyDescent="0.25">
      <c r="A15064" s="57">
        <v>60105201</v>
      </c>
      <c r="B15064" s="58" t="s">
        <v>16784</v>
      </c>
    </row>
    <row r="15065" spans="1:2" x14ac:dyDescent="0.25">
      <c r="A15065" s="57">
        <v>60105202</v>
      </c>
      <c r="B15065" s="58" t="s">
        <v>10299</v>
      </c>
    </row>
    <row r="15066" spans="1:2" x14ac:dyDescent="0.25">
      <c r="A15066" s="57">
        <v>60105203</v>
      </c>
      <c r="B15066" s="58" t="s">
        <v>14772</v>
      </c>
    </row>
    <row r="15067" spans="1:2" x14ac:dyDescent="0.25">
      <c r="A15067" s="57">
        <v>60105301</v>
      </c>
      <c r="B15067" s="58" t="s">
        <v>15463</v>
      </c>
    </row>
    <row r="15068" spans="1:2" x14ac:dyDescent="0.25">
      <c r="A15068" s="57">
        <v>60105302</v>
      </c>
      <c r="B15068" s="58" t="s">
        <v>15118</v>
      </c>
    </row>
    <row r="15069" spans="1:2" x14ac:dyDescent="0.25">
      <c r="A15069" s="57">
        <v>60105303</v>
      </c>
      <c r="B15069" s="58" t="s">
        <v>12678</v>
      </c>
    </row>
    <row r="15070" spans="1:2" x14ac:dyDescent="0.25">
      <c r="A15070" s="57">
        <v>60105304</v>
      </c>
      <c r="B15070" s="58" t="s">
        <v>11217</v>
      </c>
    </row>
    <row r="15071" spans="1:2" x14ac:dyDescent="0.25">
      <c r="A15071" s="57">
        <v>60105305</v>
      </c>
      <c r="B15071" s="58" t="s">
        <v>11401</v>
      </c>
    </row>
    <row r="15072" spans="1:2" x14ac:dyDescent="0.25">
      <c r="A15072" s="57">
        <v>60105306</v>
      </c>
      <c r="B15072" s="58" t="s">
        <v>10887</v>
      </c>
    </row>
    <row r="15073" spans="1:2" x14ac:dyDescent="0.25">
      <c r="A15073" s="57">
        <v>60105307</v>
      </c>
      <c r="B15073" s="58" t="s">
        <v>18789</v>
      </c>
    </row>
    <row r="15074" spans="1:2" x14ac:dyDescent="0.25">
      <c r="A15074" s="57">
        <v>60105308</v>
      </c>
      <c r="B15074" s="58" t="s">
        <v>12599</v>
      </c>
    </row>
    <row r="15075" spans="1:2" x14ac:dyDescent="0.25">
      <c r="A15075" s="57">
        <v>60105309</v>
      </c>
      <c r="B15075" s="58" t="s">
        <v>4490</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11502</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5323</v>
      </c>
    </row>
    <row r="15082" spans="1:2" x14ac:dyDescent="0.25">
      <c r="A15082" s="57">
        <v>60105407</v>
      </c>
      <c r="B15082" s="58" t="s">
        <v>14231</v>
      </c>
    </row>
    <row r="15083" spans="1:2" x14ac:dyDescent="0.25">
      <c r="A15083" s="57">
        <v>60105408</v>
      </c>
      <c r="B15083" s="58" t="s">
        <v>10196</v>
      </c>
    </row>
    <row r="15084" spans="1:2" x14ac:dyDescent="0.25">
      <c r="A15084" s="57">
        <v>60105409</v>
      </c>
      <c r="B15084" s="58" t="s">
        <v>11611</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11219</v>
      </c>
    </row>
    <row r="15090" spans="1:2" x14ac:dyDescent="0.25">
      <c r="A15090" s="57">
        <v>60105415</v>
      </c>
      <c r="B15090" s="58" t="s">
        <v>4771</v>
      </c>
    </row>
    <row r="15091" spans="1:2" x14ac:dyDescent="0.25">
      <c r="A15091" s="57">
        <v>60105416</v>
      </c>
      <c r="B15091" s="58" t="s">
        <v>10389</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16142</v>
      </c>
    </row>
    <row r="15095" spans="1:2" x14ac:dyDescent="0.25">
      <c r="A15095" s="57">
        <v>60105420</v>
      </c>
      <c r="B15095" s="58" t="s">
        <v>17315</v>
      </c>
    </row>
    <row r="15096" spans="1:2" x14ac:dyDescent="0.25">
      <c r="A15096" s="57">
        <v>60105421</v>
      </c>
      <c r="B15096" s="58" t="s">
        <v>12925</v>
      </c>
    </row>
    <row r="15097" spans="1:2" x14ac:dyDescent="0.25">
      <c r="A15097" s="57">
        <v>60105422</v>
      </c>
      <c r="B15097" s="58" t="s">
        <v>4592</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6129</v>
      </c>
    </row>
    <row r="15101" spans="1:2" x14ac:dyDescent="0.25">
      <c r="A15101" s="57">
        <v>60105426</v>
      </c>
      <c r="B15101" s="58" t="s">
        <v>15551</v>
      </c>
    </row>
    <row r="15102" spans="1:2" x14ac:dyDescent="0.25">
      <c r="A15102" s="57">
        <v>60105427</v>
      </c>
      <c r="B15102" s="58" t="s">
        <v>16495</v>
      </c>
    </row>
    <row r="15103" spans="1:2" x14ac:dyDescent="0.25">
      <c r="A15103" s="57">
        <v>60105428</v>
      </c>
      <c r="B15103" s="58" t="s">
        <v>4886</v>
      </c>
    </row>
    <row r="15104" spans="1:2" x14ac:dyDescent="0.25">
      <c r="A15104" s="57">
        <v>60105429</v>
      </c>
      <c r="B15104" s="58" t="s">
        <v>5133</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18817</v>
      </c>
    </row>
    <row r="15109" spans="1:2" x14ac:dyDescent="0.25">
      <c r="A15109" s="57">
        <v>60105505</v>
      </c>
      <c r="B15109" s="58" t="s">
        <v>1505</v>
      </c>
    </row>
    <row r="15110" spans="1:2" x14ac:dyDescent="0.25">
      <c r="A15110" s="57">
        <v>60105601</v>
      </c>
      <c r="B15110" s="58" t="s">
        <v>13811</v>
      </c>
    </row>
    <row r="15111" spans="1:2" x14ac:dyDescent="0.25">
      <c r="A15111" s="57">
        <v>60105602</v>
      </c>
      <c r="B15111" s="58" t="s">
        <v>13013</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5936</v>
      </c>
    </row>
    <row r="15117" spans="1:2" x14ac:dyDescent="0.25">
      <c r="A15117" s="57">
        <v>60105608</v>
      </c>
      <c r="B15117" s="58" t="s">
        <v>11338</v>
      </c>
    </row>
    <row r="15118" spans="1:2" x14ac:dyDescent="0.25">
      <c r="A15118" s="57">
        <v>60105609</v>
      </c>
      <c r="B15118" s="58" t="s">
        <v>3116</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5293</v>
      </c>
    </row>
    <row r="15122" spans="1:2" x14ac:dyDescent="0.25">
      <c r="A15122" s="57">
        <v>60105613</v>
      </c>
      <c r="B15122" s="58" t="s">
        <v>9898</v>
      </c>
    </row>
    <row r="15123" spans="1:2" x14ac:dyDescent="0.25">
      <c r="A15123" s="57">
        <v>60105614</v>
      </c>
      <c r="B15123" s="58" t="s">
        <v>10291</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5272</v>
      </c>
    </row>
    <row r="15127" spans="1:2" x14ac:dyDescent="0.25">
      <c r="A15127" s="57">
        <v>60105618</v>
      </c>
      <c r="B15127" s="58" t="s">
        <v>10443</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5522</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14686</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10035</v>
      </c>
    </row>
    <row r="15137" spans="1:2" x14ac:dyDescent="0.25">
      <c r="A15137" s="57">
        <v>60105702</v>
      </c>
      <c r="B15137" s="58" t="s">
        <v>268</v>
      </c>
    </row>
    <row r="15138" spans="1:2" x14ac:dyDescent="0.25">
      <c r="A15138" s="57">
        <v>60105703</v>
      </c>
      <c r="B15138" s="58" t="s">
        <v>5160</v>
      </c>
    </row>
    <row r="15139" spans="1:2" x14ac:dyDescent="0.25">
      <c r="A15139" s="57">
        <v>60105704</v>
      </c>
      <c r="B15139" s="58" t="s">
        <v>7243</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9060</v>
      </c>
    </row>
    <row r="15143" spans="1:2" x14ac:dyDescent="0.25">
      <c r="A15143" s="57">
        <v>60105803</v>
      </c>
      <c r="B15143" s="58" t="s">
        <v>3123</v>
      </c>
    </row>
    <row r="15144" spans="1:2" x14ac:dyDescent="0.25">
      <c r="A15144" s="57">
        <v>60105804</v>
      </c>
      <c r="B15144" s="58" t="s">
        <v>15422</v>
      </c>
    </row>
    <row r="15145" spans="1:2" x14ac:dyDescent="0.25">
      <c r="A15145" s="57">
        <v>60105805</v>
      </c>
      <c r="B15145" s="58" t="s">
        <v>10488</v>
      </c>
    </row>
    <row r="15146" spans="1:2" x14ac:dyDescent="0.25">
      <c r="A15146" s="57">
        <v>60105806</v>
      </c>
      <c r="B15146" s="58" t="s">
        <v>13084</v>
      </c>
    </row>
    <row r="15147" spans="1:2" x14ac:dyDescent="0.25">
      <c r="A15147" s="57">
        <v>60105807</v>
      </c>
      <c r="B15147" s="58" t="s">
        <v>1742</v>
      </c>
    </row>
    <row r="15148" spans="1:2" x14ac:dyDescent="0.25">
      <c r="A15148" s="57">
        <v>60105808</v>
      </c>
      <c r="B15148" s="58" t="s">
        <v>10935</v>
      </c>
    </row>
    <row r="15149" spans="1:2" x14ac:dyDescent="0.25">
      <c r="A15149" s="57">
        <v>60105809</v>
      </c>
      <c r="B15149" s="58" t="s">
        <v>332</v>
      </c>
    </row>
    <row r="15150" spans="1:2" x14ac:dyDescent="0.25">
      <c r="A15150" s="57">
        <v>60105810</v>
      </c>
      <c r="B15150" s="58" t="s">
        <v>9658</v>
      </c>
    </row>
    <row r="15151" spans="1:2" x14ac:dyDescent="0.25">
      <c r="A15151" s="57">
        <v>60105811</v>
      </c>
      <c r="B15151" s="58" t="s">
        <v>4876</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7884</v>
      </c>
    </row>
    <row r="15155" spans="1:2" x14ac:dyDescent="0.25">
      <c r="A15155" s="57">
        <v>60105904</v>
      </c>
      <c r="B15155" s="58" t="s">
        <v>4779</v>
      </c>
    </row>
    <row r="15156" spans="1:2" x14ac:dyDescent="0.25">
      <c r="A15156" s="57">
        <v>60105905</v>
      </c>
      <c r="B15156" s="58" t="s">
        <v>4577</v>
      </c>
    </row>
    <row r="15157" spans="1:2" x14ac:dyDescent="0.25">
      <c r="A15157" s="57">
        <v>60105906</v>
      </c>
      <c r="B15157" s="58" t="s">
        <v>14248</v>
      </c>
    </row>
    <row r="15158" spans="1:2" x14ac:dyDescent="0.25">
      <c r="A15158" s="57">
        <v>60105907</v>
      </c>
      <c r="B15158" s="58" t="s">
        <v>11210</v>
      </c>
    </row>
    <row r="15159" spans="1:2" x14ac:dyDescent="0.25">
      <c r="A15159" s="57">
        <v>60105908</v>
      </c>
      <c r="B15159" s="58" t="s">
        <v>9865</v>
      </c>
    </row>
    <row r="15160" spans="1:2" x14ac:dyDescent="0.25">
      <c r="A15160" s="57">
        <v>60105909</v>
      </c>
      <c r="B15160" s="58" t="s">
        <v>7732</v>
      </c>
    </row>
    <row r="15161" spans="1:2" x14ac:dyDescent="0.25">
      <c r="A15161" s="57">
        <v>60105910</v>
      </c>
      <c r="B15161" s="58" t="s">
        <v>16341</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8289</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9569</v>
      </c>
    </row>
    <row r="15168" spans="1:2" x14ac:dyDescent="0.25">
      <c r="A15168" s="57">
        <v>60105917</v>
      </c>
      <c r="B15168" s="58" t="s">
        <v>5084</v>
      </c>
    </row>
    <row r="15169" spans="1:2" x14ac:dyDescent="0.25">
      <c r="A15169" s="57">
        <v>60105918</v>
      </c>
      <c r="B15169" s="58" t="s">
        <v>7718</v>
      </c>
    </row>
    <row r="15170" spans="1:2" x14ac:dyDescent="0.25">
      <c r="A15170" s="57">
        <v>60105919</v>
      </c>
      <c r="B15170" s="58" t="s">
        <v>14213</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14464</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5489</v>
      </c>
    </row>
    <row r="15181" spans="1:2" x14ac:dyDescent="0.25">
      <c r="A15181" s="57">
        <v>60106107</v>
      </c>
      <c r="B15181" s="58" t="s">
        <v>6486</v>
      </c>
    </row>
    <row r="15182" spans="1:2" x14ac:dyDescent="0.25">
      <c r="A15182" s="57">
        <v>60106108</v>
      </c>
      <c r="B15182" s="58" t="s">
        <v>8959</v>
      </c>
    </row>
    <row r="15183" spans="1:2" x14ac:dyDescent="0.25">
      <c r="A15183" s="57">
        <v>60106109</v>
      </c>
      <c r="B15183" s="58" t="s">
        <v>10392</v>
      </c>
    </row>
    <row r="15184" spans="1:2" x14ac:dyDescent="0.25">
      <c r="A15184" s="57">
        <v>60106201</v>
      </c>
      <c r="B15184" s="58" t="s">
        <v>3035</v>
      </c>
    </row>
    <row r="15185" spans="1:2" x14ac:dyDescent="0.25">
      <c r="A15185" s="57">
        <v>60106202</v>
      </c>
      <c r="B15185" s="58" t="s">
        <v>9262</v>
      </c>
    </row>
    <row r="15186" spans="1:2" x14ac:dyDescent="0.25">
      <c r="A15186" s="57">
        <v>60106203</v>
      </c>
      <c r="B15186" s="58" t="s">
        <v>4513</v>
      </c>
    </row>
    <row r="15187" spans="1:2" x14ac:dyDescent="0.25">
      <c r="A15187" s="57">
        <v>60106204</v>
      </c>
      <c r="B15187" s="58" t="s">
        <v>16981</v>
      </c>
    </row>
    <row r="15188" spans="1:2" x14ac:dyDescent="0.25">
      <c r="A15188" s="57">
        <v>60106205</v>
      </c>
      <c r="B15188" s="58" t="s">
        <v>3584</v>
      </c>
    </row>
    <row r="15189" spans="1:2" x14ac:dyDescent="0.25">
      <c r="A15189" s="57">
        <v>60106206</v>
      </c>
      <c r="B15189" s="58" t="s">
        <v>12515</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4864</v>
      </c>
    </row>
    <row r="15195" spans="1:2" x14ac:dyDescent="0.25">
      <c r="A15195" s="57">
        <v>60106212</v>
      </c>
      <c r="B15195" s="58" t="s">
        <v>1308</v>
      </c>
    </row>
    <row r="15196" spans="1:2" x14ac:dyDescent="0.25">
      <c r="A15196" s="57">
        <v>60106213</v>
      </c>
      <c r="B15196" s="58" t="s">
        <v>14298</v>
      </c>
    </row>
    <row r="15197" spans="1:2" x14ac:dyDescent="0.25">
      <c r="A15197" s="57">
        <v>60106214</v>
      </c>
      <c r="B15197" s="58" t="s">
        <v>6615</v>
      </c>
    </row>
    <row r="15198" spans="1:2" x14ac:dyDescent="0.25">
      <c r="A15198" s="57">
        <v>60106215</v>
      </c>
      <c r="B15198" s="58" t="s">
        <v>4888</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3170</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4832</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9915</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16510</v>
      </c>
    </row>
    <row r="15215" spans="1:2" x14ac:dyDescent="0.25">
      <c r="A15215" s="57">
        <v>60111108</v>
      </c>
      <c r="B15215" s="58" t="s">
        <v>15173</v>
      </c>
    </row>
    <row r="15216" spans="1:2" x14ac:dyDescent="0.25">
      <c r="A15216" s="57">
        <v>60111109</v>
      </c>
      <c r="B15216" s="58" t="s">
        <v>14891</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13442</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5211</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14814</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11127</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4998</v>
      </c>
    </row>
    <row r="15236" spans="1:2" x14ac:dyDescent="0.25">
      <c r="A15236" s="57">
        <v>60111407</v>
      </c>
      <c r="B15236" s="58" t="s">
        <v>872</v>
      </c>
    </row>
    <row r="15237" spans="1:2" x14ac:dyDescent="0.25">
      <c r="A15237" s="57">
        <v>60111408</v>
      </c>
      <c r="B15237" s="58" t="s">
        <v>16060</v>
      </c>
    </row>
    <row r="15238" spans="1:2" x14ac:dyDescent="0.25">
      <c r="A15238" s="57">
        <v>60111409</v>
      </c>
      <c r="B15238" s="58" t="s">
        <v>10580</v>
      </c>
    </row>
    <row r="15239" spans="1:2" x14ac:dyDescent="0.25">
      <c r="A15239" s="57">
        <v>60111410</v>
      </c>
      <c r="B15239" s="58" t="s">
        <v>17847</v>
      </c>
    </row>
    <row r="15240" spans="1:2" x14ac:dyDescent="0.25">
      <c r="A15240" s="57">
        <v>60111411</v>
      </c>
      <c r="B15240" s="58" t="s">
        <v>14015</v>
      </c>
    </row>
    <row r="15241" spans="1:2" x14ac:dyDescent="0.25">
      <c r="A15241" s="57">
        <v>60121001</v>
      </c>
      <c r="B15241" s="58" t="s">
        <v>17273</v>
      </c>
    </row>
    <row r="15242" spans="1:2" x14ac:dyDescent="0.25">
      <c r="A15242" s="57">
        <v>60121002</v>
      </c>
      <c r="B15242" s="58" t="s">
        <v>6818</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3753</v>
      </c>
    </row>
    <row r="15247" spans="1:2" x14ac:dyDescent="0.25">
      <c r="A15247" s="57">
        <v>60121007</v>
      </c>
      <c r="B15247" s="58" t="s">
        <v>16068</v>
      </c>
    </row>
    <row r="15248" spans="1:2" x14ac:dyDescent="0.25">
      <c r="A15248" s="57">
        <v>60121008</v>
      </c>
      <c r="B15248" s="58" t="s">
        <v>3</v>
      </c>
    </row>
    <row r="15249" spans="1:2" x14ac:dyDescent="0.25">
      <c r="A15249" s="57">
        <v>60121009</v>
      </c>
      <c r="B15249" s="58" t="s">
        <v>14145</v>
      </c>
    </row>
    <row r="15250" spans="1:2" x14ac:dyDescent="0.25">
      <c r="A15250" s="57">
        <v>60121010</v>
      </c>
      <c r="B15250" s="58" t="s">
        <v>6916</v>
      </c>
    </row>
    <row r="15251" spans="1:2" x14ac:dyDescent="0.25">
      <c r="A15251" s="57">
        <v>60121011</v>
      </c>
      <c r="B15251" s="58" t="s">
        <v>13696</v>
      </c>
    </row>
    <row r="15252" spans="1:2" x14ac:dyDescent="0.25">
      <c r="A15252" s="57">
        <v>60121012</v>
      </c>
      <c r="B15252" s="58" t="s">
        <v>15451</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7209</v>
      </c>
    </row>
    <row r="15256" spans="1:2" x14ac:dyDescent="0.25">
      <c r="A15256" s="57">
        <v>60121104</v>
      </c>
      <c r="B15256" s="58" t="s">
        <v>16917</v>
      </c>
    </row>
    <row r="15257" spans="1:2" x14ac:dyDescent="0.25">
      <c r="A15257" s="57">
        <v>60121105</v>
      </c>
      <c r="B15257" s="58" t="s">
        <v>10215</v>
      </c>
    </row>
    <row r="15258" spans="1:2" x14ac:dyDescent="0.25">
      <c r="A15258" s="57">
        <v>60121106</v>
      </c>
      <c r="B15258" s="58" t="s">
        <v>9052</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6568</v>
      </c>
    </row>
    <row r="15266" spans="1:2" x14ac:dyDescent="0.25">
      <c r="A15266" s="57">
        <v>60121114</v>
      </c>
      <c r="B15266" s="58" t="s">
        <v>17435</v>
      </c>
    </row>
    <row r="15267" spans="1:2" x14ac:dyDescent="0.25">
      <c r="A15267" s="57">
        <v>60121115</v>
      </c>
      <c r="B15267" s="58" t="s">
        <v>16734</v>
      </c>
    </row>
    <row r="15268" spans="1:2" x14ac:dyDescent="0.25">
      <c r="A15268" s="57">
        <v>60121116</v>
      </c>
      <c r="B15268" s="58" t="s">
        <v>4677</v>
      </c>
    </row>
    <row r="15269" spans="1:2" x14ac:dyDescent="0.25">
      <c r="A15269" s="57">
        <v>60121117</v>
      </c>
      <c r="B15269" s="58" t="s">
        <v>14280</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9777</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13829</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15284</v>
      </c>
    </row>
    <row r="15282" spans="1:2" x14ac:dyDescent="0.25">
      <c r="A15282" s="57">
        <v>60121131</v>
      </c>
      <c r="B15282" s="58" t="s">
        <v>4012</v>
      </c>
    </row>
    <row r="15283" spans="1:2" x14ac:dyDescent="0.25">
      <c r="A15283" s="57">
        <v>60121132</v>
      </c>
      <c r="B15283" s="58" t="s">
        <v>9739</v>
      </c>
    </row>
    <row r="15284" spans="1:2" x14ac:dyDescent="0.25">
      <c r="A15284" s="57">
        <v>60121133</v>
      </c>
      <c r="B15284" s="58" t="s">
        <v>12761</v>
      </c>
    </row>
    <row r="15285" spans="1:2" x14ac:dyDescent="0.25">
      <c r="A15285" s="57">
        <v>60121134</v>
      </c>
      <c r="B15285" s="58" t="s">
        <v>16321</v>
      </c>
    </row>
    <row r="15286" spans="1:2" x14ac:dyDescent="0.25">
      <c r="A15286" s="57">
        <v>60121135</v>
      </c>
      <c r="B15286" s="58" t="s">
        <v>6538</v>
      </c>
    </row>
    <row r="15287" spans="1:2" x14ac:dyDescent="0.25">
      <c r="A15287" s="57">
        <v>60121136</v>
      </c>
      <c r="B15287" s="58" t="s">
        <v>14224</v>
      </c>
    </row>
    <row r="15288" spans="1:2" x14ac:dyDescent="0.25">
      <c r="A15288" s="57">
        <v>60121137</v>
      </c>
      <c r="B15288" s="58" t="s">
        <v>11655</v>
      </c>
    </row>
    <row r="15289" spans="1:2" x14ac:dyDescent="0.25">
      <c r="A15289" s="57">
        <v>60121138</v>
      </c>
      <c r="B15289" s="58" t="s">
        <v>6277</v>
      </c>
    </row>
    <row r="15290" spans="1:2" x14ac:dyDescent="0.25">
      <c r="A15290" s="57">
        <v>60121139</v>
      </c>
      <c r="B15290" s="58" t="s">
        <v>10461</v>
      </c>
    </row>
    <row r="15291" spans="1:2" x14ac:dyDescent="0.25">
      <c r="A15291" s="57">
        <v>60121140</v>
      </c>
      <c r="B15291" s="58" t="s">
        <v>7447</v>
      </c>
    </row>
    <row r="15292" spans="1:2" x14ac:dyDescent="0.25">
      <c r="A15292" s="57">
        <v>60121141</v>
      </c>
      <c r="B15292" s="58" t="s">
        <v>13469</v>
      </c>
    </row>
    <row r="15293" spans="1:2" x14ac:dyDescent="0.25">
      <c r="A15293" s="57">
        <v>60121142</v>
      </c>
      <c r="B15293" s="58" t="s">
        <v>5304</v>
      </c>
    </row>
    <row r="15294" spans="1:2" x14ac:dyDescent="0.25">
      <c r="A15294" s="57">
        <v>60121143</v>
      </c>
      <c r="B15294" s="58" t="s">
        <v>14528</v>
      </c>
    </row>
    <row r="15295" spans="1:2" x14ac:dyDescent="0.25">
      <c r="A15295" s="57">
        <v>60121144</v>
      </c>
      <c r="B15295" s="58" t="s">
        <v>14162</v>
      </c>
    </row>
    <row r="15296" spans="1:2" x14ac:dyDescent="0.25">
      <c r="A15296" s="57">
        <v>60121145</v>
      </c>
      <c r="B15296" s="58" t="s">
        <v>6717</v>
      </c>
    </row>
    <row r="15297" spans="1:2" x14ac:dyDescent="0.25">
      <c r="A15297" s="57">
        <v>60121146</v>
      </c>
      <c r="B15297" s="58" t="s">
        <v>15960</v>
      </c>
    </row>
    <row r="15298" spans="1:2" x14ac:dyDescent="0.25">
      <c r="A15298" s="57">
        <v>60121147</v>
      </c>
      <c r="B15298" s="58" t="s">
        <v>4354</v>
      </c>
    </row>
    <row r="15299" spans="1:2" x14ac:dyDescent="0.25">
      <c r="A15299" s="57">
        <v>60121148</v>
      </c>
      <c r="B15299" s="58" t="s">
        <v>6700</v>
      </c>
    </row>
    <row r="15300" spans="1:2" x14ac:dyDescent="0.25">
      <c r="A15300" s="57">
        <v>60121149</v>
      </c>
      <c r="B15300" s="58" t="s">
        <v>3436</v>
      </c>
    </row>
    <row r="15301" spans="1:2" x14ac:dyDescent="0.25">
      <c r="A15301" s="57">
        <v>60121150</v>
      </c>
      <c r="B15301" s="58" t="s">
        <v>13930</v>
      </c>
    </row>
    <row r="15302" spans="1:2" x14ac:dyDescent="0.25">
      <c r="A15302" s="57">
        <v>60121151</v>
      </c>
      <c r="B15302" s="58" t="s">
        <v>16508</v>
      </c>
    </row>
    <row r="15303" spans="1:2" x14ac:dyDescent="0.25">
      <c r="A15303" s="57">
        <v>60121152</v>
      </c>
      <c r="B15303" s="58" t="s">
        <v>8478</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11750</v>
      </c>
    </row>
    <row r="15310" spans="1:2" x14ac:dyDescent="0.25">
      <c r="A15310" s="57">
        <v>60121206</v>
      </c>
      <c r="B15310" s="58" t="s">
        <v>17008</v>
      </c>
    </row>
    <row r="15311" spans="1:2" x14ac:dyDescent="0.25">
      <c r="A15311" s="57">
        <v>60121207</v>
      </c>
      <c r="B15311" s="58" t="s">
        <v>10240</v>
      </c>
    </row>
    <row r="15312" spans="1:2" x14ac:dyDescent="0.25">
      <c r="A15312" s="57">
        <v>60121208</v>
      </c>
      <c r="B15312" s="58" t="s">
        <v>7895</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10163</v>
      </c>
    </row>
    <row r="15318" spans="1:2" x14ac:dyDescent="0.25">
      <c r="A15318" s="57">
        <v>60121214</v>
      </c>
      <c r="B15318" s="58" t="s">
        <v>5196</v>
      </c>
    </row>
    <row r="15319" spans="1:2" x14ac:dyDescent="0.25">
      <c r="A15319" s="57">
        <v>60121215</v>
      </c>
      <c r="B15319" s="58" t="s">
        <v>5524</v>
      </c>
    </row>
    <row r="15320" spans="1:2" x14ac:dyDescent="0.25">
      <c r="A15320" s="57">
        <v>60121216</v>
      </c>
      <c r="B15320" s="58" t="s">
        <v>12106</v>
      </c>
    </row>
    <row r="15321" spans="1:2" x14ac:dyDescent="0.25">
      <c r="A15321" s="57">
        <v>60121217</v>
      </c>
      <c r="B15321" s="58" t="s">
        <v>8527</v>
      </c>
    </row>
    <row r="15322" spans="1:2" x14ac:dyDescent="0.25">
      <c r="A15322" s="57">
        <v>60121218</v>
      </c>
      <c r="B15322" s="58" t="s">
        <v>3001</v>
      </c>
    </row>
    <row r="15323" spans="1:2" x14ac:dyDescent="0.25">
      <c r="A15323" s="57">
        <v>60121219</v>
      </c>
      <c r="B15323" s="58" t="s">
        <v>13554</v>
      </c>
    </row>
    <row r="15324" spans="1:2" x14ac:dyDescent="0.25">
      <c r="A15324" s="57">
        <v>60121220</v>
      </c>
      <c r="B15324" s="58" t="s">
        <v>15393</v>
      </c>
    </row>
    <row r="15325" spans="1:2" x14ac:dyDescent="0.25">
      <c r="A15325" s="57">
        <v>60121221</v>
      </c>
      <c r="B15325" s="58" t="s">
        <v>14342</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16227</v>
      </c>
    </row>
    <row r="15329" spans="1:2" x14ac:dyDescent="0.25">
      <c r="A15329" s="57">
        <v>60121225</v>
      </c>
      <c r="B15329" s="58" t="s">
        <v>3294</v>
      </c>
    </row>
    <row r="15330" spans="1:2" x14ac:dyDescent="0.25">
      <c r="A15330" s="57">
        <v>60121226</v>
      </c>
      <c r="B15330" s="58" t="s">
        <v>12959</v>
      </c>
    </row>
    <row r="15331" spans="1:2" x14ac:dyDescent="0.25">
      <c r="A15331" s="57">
        <v>60121227</v>
      </c>
      <c r="B15331" s="58" t="s">
        <v>14803</v>
      </c>
    </row>
    <row r="15332" spans="1:2" x14ac:dyDescent="0.25">
      <c r="A15332" s="57">
        <v>60121228</v>
      </c>
      <c r="B15332" s="58" t="s">
        <v>9951</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11525</v>
      </c>
    </row>
    <row r="15336" spans="1:2" x14ac:dyDescent="0.25">
      <c r="A15336" s="57">
        <v>60121232</v>
      </c>
      <c r="B15336" s="58" t="s">
        <v>11101</v>
      </c>
    </row>
    <row r="15337" spans="1:2" x14ac:dyDescent="0.25">
      <c r="A15337" s="57">
        <v>60121233</v>
      </c>
      <c r="B15337" s="58" t="s">
        <v>5769</v>
      </c>
    </row>
    <row r="15338" spans="1:2" x14ac:dyDescent="0.25">
      <c r="A15338" s="57">
        <v>60121234</v>
      </c>
      <c r="B15338" s="58" t="s">
        <v>6380</v>
      </c>
    </row>
    <row r="15339" spans="1:2" x14ac:dyDescent="0.25">
      <c r="A15339" s="57">
        <v>60121235</v>
      </c>
      <c r="B15339" s="58" t="s">
        <v>6274</v>
      </c>
    </row>
    <row r="15340" spans="1:2" x14ac:dyDescent="0.25">
      <c r="A15340" s="57">
        <v>60121236</v>
      </c>
      <c r="B15340" s="58" t="s">
        <v>8619</v>
      </c>
    </row>
    <row r="15341" spans="1:2" x14ac:dyDescent="0.25">
      <c r="A15341" s="57">
        <v>60121237</v>
      </c>
      <c r="B15341" s="58" t="s">
        <v>13983</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10727</v>
      </c>
    </row>
    <row r="15348" spans="1:2" x14ac:dyDescent="0.25">
      <c r="A15348" s="57">
        <v>60121245</v>
      </c>
      <c r="B15348" s="58" t="s">
        <v>17746</v>
      </c>
    </row>
    <row r="15349" spans="1:2" x14ac:dyDescent="0.25">
      <c r="A15349" s="57">
        <v>60121246</v>
      </c>
      <c r="B15349" s="58" t="s">
        <v>13731</v>
      </c>
    </row>
    <row r="15350" spans="1:2" x14ac:dyDescent="0.25">
      <c r="A15350" s="57">
        <v>60121247</v>
      </c>
      <c r="B15350" s="58" t="s">
        <v>11271</v>
      </c>
    </row>
    <row r="15351" spans="1:2" x14ac:dyDescent="0.25">
      <c r="A15351" s="57">
        <v>60121248</v>
      </c>
      <c r="B15351" s="58" t="s">
        <v>17508</v>
      </c>
    </row>
    <row r="15352" spans="1:2" x14ac:dyDescent="0.25">
      <c r="A15352" s="57">
        <v>60121249</v>
      </c>
      <c r="B15352" s="58" t="s">
        <v>8462</v>
      </c>
    </row>
    <row r="15353" spans="1:2" x14ac:dyDescent="0.25">
      <c r="A15353" s="57">
        <v>60121250</v>
      </c>
      <c r="B15353" s="58" t="s">
        <v>10716</v>
      </c>
    </row>
    <row r="15354" spans="1:2" x14ac:dyDescent="0.25">
      <c r="A15354" s="57">
        <v>60121251</v>
      </c>
      <c r="B15354" s="58" t="s">
        <v>7821</v>
      </c>
    </row>
    <row r="15355" spans="1:2" x14ac:dyDescent="0.25">
      <c r="A15355" s="57">
        <v>60121252</v>
      </c>
      <c r="B15355" s="58" t="s">
        <v>2472</v>
      </c>
    </row>
    <row r="15356" spans="1:2" x14ac:dyDescent="0.25">
      <c r="A15356" s="57">
        <v>60121253</v>
      </c>
      <c r="B15356" s="58" t="s">
        <v>7986</v>
      </c>
    </row>
    <row r="15357" spans="1:2" x14ac:dyDescent="0.25">
      <c r="A15357" s="57">
        <v>60121301</v>
      </c>
      <c r="B15357" s="58" t="s">
        <v>2815</v>
      </c>
    </row>
    <row r="15358" spans="1:2" x14ac:dyDescent="0.25">
      <c r="A15358" s="57">
        <v>60121302</v>
      </c>
      <c r="B15358" s="58" t="s">
        <v>14304</v>
      </c>
    </row>
    <row r="15359" spans="1:2" x14ac:dyDescent="0.25">
      <c r="A15359" s="57">
        <v>60121303</v>
      </c>
      <c r="B15359" s="58" t="s">
        <v>18650</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17962</v>
      </c>
    </row>
    <row r="15363" spans="1:2" x14ac:dyDescent="0.25">
      <c r="A15363" s="57">
        <v>60121401</v>
      </c>
      <c r="B15363" s="58" t="s">
        <v>14417</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11089</v>
      </c>
    </row>
    <row r="15368" spans="1:2" x14ac:dyDescent="0.25">
      <c r="A15368" s="57">
        <v>60121406</v>
      </c>
      <c r="B15368" s="58" t="s">
        <v>8825</v>
      </c>
    </row>
    <row r="15369" spans="1:2" x14ac:dyDescent="0.25">
      <c r="A15369" s="57">
        <v>60121407</v>
      </c>
      <c r="B15369" s="58" t="s">
        <v>16100</v>
      </c>
    </row>
    <row r="15370" spans="1:2" x14ac:dyDescent="0.25">
      <c r="A15370" s="57">
        <v>60121408</v>
      </c>
      <c r="B15370" s="58" t="s">
        <v>10396</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2097</v>
      </c>
    </row>
    <row r="15374" spans="1:2" x14ac:dyDescent="0.25">
      <c r="A15374" s="57">
        <v>60121412</v>
      </c>
      <c r="B15374" s="58" t="s">
        <v>14809</v>
      </c>
    </row>
    <row r="15375" spans="1:2" x14ac:dyDescent="0.25">
      <c r="A15375" s="57">
        <v>60121413</v>
      </c>
      <c r="B15375" s="58" t="s">
        <v>18040</v>
      </c>
    </row>
    <row r="15376" spans="1:2" x14ac:dyDescent="0.25">
      <c r="A15376" s="57">
        <v>60121414</v>
      </c>
      <c r="B15376" s="58" t="s">
        <v>7926</v>
      </c>
    </row>
    <row r="15377" spans="1:2" x14ac:dyDescent="0.25">
      <c r="A15377" s="57">
        <v>60121415</v>
      </c>
      <c r="B15377" s="58" t="s">
        <v>15550</v>
      </c>
    </row>
    <row r="15378" spans="1:2" x14ac:dyDescent="0.25">
      <c r="A15378" s="57">
        <v>60121501</v>
      </c>
      <c r="B15378" s="58" t="s">
        <v>66</v>
      </c>
    </row>
    <row r="15379" spans="1:2" x14ac:dyDescent="0.25">
      <c r="A15379" s="57">
        <v>60121502</v>
      </c>
      <c r="B15379" s="58" t="s">
        <v>786</v>
      </c>
    </row>
    <row r="15380" spans="1:2" x14ac:dyDescent="0.25">
      <c r="A15380" s="57">
        <v>60121503</v>
      </c>
      <c r="B15380" s="58" t="s">
        <v>10463</v>
      </c>
    </row>
    <row r="15381" spans="1:2" x14ac:dyDescent="0.25">
      <c r="A15381" s="57">
        <v>60121504</v>
      </c>
      <c r="B15381" s="58" t="s">
        <v>3125</v>
      </c>
    </row>
    <row r="15382" spans="1:2" x14ac:dyDescent="0.25">
      <c r="A15382" s="57">
        <v>60121505</v>
      </c>
      <c r="B15382" s="58" t="s">
        <v>8198</v>
      </c>
    </row>
    <row r="15383" spans="1:2" x14ac:dyDescent="0.25">
      <c r="A15383" s="57">
        <v>60121506</v>
      </c>
      <c r="B15383" s="58" t="s">
        <v>15115</v>
      </c>
    </row>
    <row r="15384" spans="1:2" x14ac:dyDescent="0.25">
      <c r="A15384" s="57">
        <v>60121507</v>
      </c>
      <c r="B15384" s="58" t="s">
        <v>9088</v>
      </c>
    </row>
    <row r="15385" spans="1:2" x14ac:dyDescent="0.25">
      <c r="A15385" s="57">
        <v>60121508</v>
      </c>
      <c r="B15385" s="58" t="s">
        <v>11942</v>
      </c>
    </row>
    <row r="15386" spans="1:2" x14ac:dyDescent="0.25">
      <c r="A15386" s="57">
        <v>60121509</v>
      </c>
      <c r="B15386" s="58" t="s">
        <v>17947</v>
      </c>
    </row>
    <row r="15387" spans="1:2" x14ac:dyDescent="0.25">
      <c r="A15387" s="57">
        <v>60121510</v>
      </c>
      <c r="B15387" s="58" t="s">
        <v>6366</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5046</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11925</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5702</v>
      </c>
    </row>
    <row r="15400" spans="1:2" x14ac:dyDescent="0.25">
      <c r="A15400" s="57">
        <v>60121523</v>
      </c>
      <c r="B15400" s="58" t="s">
        <v>18732</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16723</v>
      </c>
    </row>
    <row r="15405" spans="1:2" x14ac:dyDescent="0.25">
      <c r="A15405" s="57">
        <v>60121532</v>
      </c>
      <c r="B15405" s="58" t="s">
        <v>17609</v>
      </c>
    </row>
    <row r="15406" spans="1:2" x14ac:dyDescent="0.25">
      <c r="A15406" s="57">
        <v>60121533</v>
      </c>
      <c r="B15406" s="58" t="s">
        <v>13895</v>
      </c>
    </row>
    <row r="15407" spans="1:2" x14ac:dyDescent="0.25">
      <c r="A15407" s="57">
        <v>60121534</v>
      </c>
      <c r="B15407" s="58" t="s">
        <v>14657</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17814</v>
      </c>
    </row>
    <row r="15411" spans="1:2" x14ac:dyDescent="0.25">
      <c r="A15411" s="57">
        <v>60121538</v>
      </c>
      <c r="B15411" s="58" t="s">
        <v>7877</v>
      </c>
    </row>
    <row r="15412" spans="1:2" x14ac:dyDescent="0.25">
      <c r="A15412" s="57">
        <v>60121539</v>
      </c>
      <c r="B15412" s="58" t="s">
        <v>18003</v>
      </c>
    </row>
    <row r="15413" spans="1:2" x14ac:dyDescent="0.25">
      <c r="A15413" s="57">
        <v>60121540</v>
      </c>
      <c r="B15413" s="58" t="s">
        <v>10356</v>
      </c>
    </row>
    <row r="15414" spans="1:2" x14ac:dyDescent="0.25">
      <c r="A15414" s="57">
        <v>60121601</v>
      </c>
      <c r="B15414" s="58" t="s">
        <v>15374</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13901</v>
      </c>
    </row>
    <row r="15418" spans="1:2" x14ac:dyDescent="0.25">
      <c r="A15418" s="57">
        <v>60121605</v>
      </c>
      <c r="B15418" s="58" t="s">
        <v>12363</v>
      </c>
    </row>
    <row r="15419" spans="1:2" x14ac:dyDescent="0.25">
      <c r="A15419" s="57">
        <v>60121606</v>
      </c>
      <c r="B15419" s="58" t="s">
        <v>17861</v>
      </c>
    </row>
    <row r="15420" spans="1:2" x14ac:dyDescent="0.25">
      <c r="A15420" s="57">
        <v>60121701</v>
      </c>
      <c r="B15420" s="58" t="s">
        <v>12112</v>
      </c>
    </row>
    <row r="15421" spans="1:2" x14ac:dyDescent="0.25">
      <c r="A15421" s="57">
        <v>60121702</v>
      </c>
      <c r="B15421" s="58" t="s">
        <v>2157</v>
      </c>
    </row>
    <row r="15422" spans="1:2" x14ac:dyDescent="0.25">
      <c r="A15422" s="57">
        <v>60121703</v>
      </c>
      <c r="B15422" s="58" t="s">
        <v>15916</v>
      </c>
    </row>
    <row r="15423" spans="1:2" x14ac:dyDescent="0.25">
      <c r="A15423" s="57">
        <v>60121704</v>
      </c>
      <c r="B15423" s="58" t="s">
        <v>13903</v>
      </c>
    </row>
    <row r="15424" spans="1:2" x14ac:dyDescent="0.25">
      <c r="A15424" s="57">
        <v>60121705</v>
      </c>
      <c r="B15424" s="58" t="s">
        <v>16187</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13967</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14186</v>
      </c>
    </row>
    <row r="15432" spans="1:2" x14ac:dyDescent="0.25">
      <c r="A15432" s="57">
        <v>60121713</v>
      </c>
      <c r="B15432" s="58" t="s">
        <v>10328</v>
      </c>
    </row>
    <row r="15433" spans="1:2" x14ac:dyDescent="0.25">
      <c r="A15433" s="57">
        <v>60121714</v>
      </c>
      <c r="B15433" s="58" t="s">
        <v>1737</v>
      </c>
    </row>
    <row r="15434" spans="1:2" x14ac:dyDescent="0.25">
      <c r="A15434" s="57">
        <v>60121715</v>
      </c>
      <c r="B15434" s="58" t="s">
        <v>12355</v>
      </c>
    </row>
    <row r="15435" spans="1:2" x14ac:dyDescent="0.25">
      <c r="A15435" s="57">
        <v>60121716</v>
      </c>
      <c r="B15435" s="58" t="s">
        <v>15603</v>
      </c>
    </row>
    <row r="15436" spans="1:2" x14ac:dyDescent="0.25">
      <c r="A15436" s="57">
        <v>60121717</v>
      </c>
      <c r="B15436" s="58" t="s">
        <v>7562</v>
      </c>
    </row>
    <row r="15437" spans="1:2" x14ac:dyDescent="0.25">
      <c r="A15437" s="57">
        <v>60121718</v>
      </c>
      <c r="B15437" s="58" t="s">
        <v>2791</v>
      </c>
    </row>
    <row r="15438" spans="1:2" x14ac:dyDescent="0.25">
      <c r="A15438" s="57">
        <v>60121801</v>
      </c>
      <c r="B15438" s="58" t="s">
        <v>11551</v>
      </c>
    </row>
    <row r="15439" spans="1:2" x14ac:dyDescent="0.25">
      <c r="A15439" s="57">
        <v>60121802</v>
      </c>
      <c r="B15439" s="58" t="s">
        <v>1569</v>
      </c>
    </row>
    <row r="15440" spans="1:2" x14ac:dyDescent="0.25">
      <c r="A15440" s="57">
        <v>60121803</v>
      </c>
      <c r="B15440" s="58" t="s">
        <v>15820</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3523</v>
      </c>
    </row>
    <row r="15444" spans="1:2" x14ac:dyDescent="0.25">
      <c r="A15444" s="57">
        <v>60121807</v>
      </c>
      <c r="B15444" s="58" t="s">
        <v>11870</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17333</v>
      </c>
    </row>
    <row r="15449" spans="1:2" x14ac:dyDescent="0.25">
      <c r="A15449" s="57">
        <v>60121812</v>
      </c>
      <c r="B15449" s="58" t="s">
        <v>6958</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8542</v>
      </c>
    </row>
    <row r="15454" spans="1:2" x14ac:dyDescent="0.25">
      <c r="A15454" s="57">
        <v>60121903</v>
      </c>
      <c r="B15454" s="58" t="s">
        <v>16796</v>
      </c>
    </row>
    <row r="15455" spans="1:2" x14ac:dyDescent="0.25">
      <c r="A15455" s="57">
        <v>60121904</v>
      </c>
      <c r="B15455" s="58" t="s">
        <v>7923</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13586</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12156</v>
      </c>
    </row>
    <row r="15464" spans="1:2" x14ac:dyDescent="0.25">
      <c r="A15464" s="57">
        <v>60122002</v>
      </c>
      <c r="B15464" s="58" t="s">
        <v>10062</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13935</v>
      </c>
    </row>
    <row r="15468" spans="1:2" x14ac:dyDescent="0.25">
      <c r="A15468" s="57">
        <v>60122006</v>
      </c>
      <c r="B15468" s="58" t="s">
        <v>13653</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14325</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18756</v>
      </c>
    </row>
    <row r="15479" spans="1:2" x14ac:dyDescent="0.25">
      <c r="A15479" s="57">
        <v>60122301</v>
      </c>
      <c r="B15479" s="58" t="s">
        <v>16809</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5348</v>
      </c>
    </row>
    <row r="15484" spans="1:2" x14ac:dyDescent="0.25">
      <c r="A15484" s="57">
        <v>60122502</v>
      </c>
      <c r="B15484" s="58" t="s">
        <v>13884</v>
      </c>
    </row>
    <row r="15485" spans="1:2" x14ac:dyDescent="0.25">
      <c r="A15485" s="57">
        <v>60122503</v>
      </c>
      <c r="B15485" s="58" t="s">
        <v>6430</v>
      </c>
    </row>
    <row r="15486" spans="1:2" x14ac:dyDescent="0.25">
      <c r="A15486" s="57">
        <v>60122504</v>
      </c>
      <c r="B15486" s="58" t="s">
        <v>5476</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8613</v>
      </c>
    </row>
    <row r="15490" spans="1:2" x14ac:dyDescent="0.25">
      <c r="A15490" s="57">
        <v>60122508</v>
      </c>
      <c r="B15490" s="58" t="s">
        <v>4126</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3786</v>
      </c>
    </row>
    <row r="15494" spans="1:2" x14ac:dyDescent="0.25">
      <c r="A15494" s="57">
        <v>60122603</v>
      </c>
      <c r="B15494" s="58" t="s">
        <v>11007</v>
      </c>
    </row>
    <row r="15495" spans="1:2" x14ac:dyDescent="0.25">
      <c r="A15495" s="57">
        <v>60122604</v>
      </c>
      <c r="B15495" s="58" t="s">
        <v>6365</v>
      </c>
    </row>
    <row r="15496" spans="1:2" x14ac:dyDescent="0.25">
      <c r="A15496" s="57">
        <v>60122701</v>
      </c>
      <c r="B15496" s="58" t="s">
        <v>2722</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13202</v>
      </c>
    </row>
    <row r="15502" spans="1:2" x14ac:dyDescent="0.25">
      <c r="A15502" s="57">
        <v>60122902</v>
      </c>
      <c r="B15502" s="58" t="s">
        <v>15967</v>
      </c>
    </row>
    <row r="15503" spans="1:2" x14ac:dyDescent="0.25">
      <c r="A15503" s="57">
        <v>60122903</v>
      </c>
      <c r="B15503" s="58" t="s">
        <v>16702</v>
      </c>
    </row>
    <row r="15504" spans="1:2" x14ac:dyDescent="0.25">
      <c r="A15504" s="57">
        <v>60122904</v>
      </c>
      <c r="B15504" s="58" t="s">
        <v>678</v>
      </c>
    </row>
    <row r="15505" spans="1:2" x14ac:dyDescent="0.25">
      <c r="A15505" s="57">
        <v>60122905</v>
      </c>
      <c r="B15505" s="58" t="s">
        <v>13616</v>
      </c>
    </row>
    <row r="15506" spans="1:2" x14ac:dyDescent="0.25">
      <c r="A15506" s="57">
        <v>60122906</v>
      </c>
      <c r="B15506" s="58" t="s">
        <v>13274</v>
      </c>
    </row>
    <row r="15507" spans="1:2" x14ac:dyDescent="0.25">
      <c r="A15507" s="57">
        <v>60122907</v>
      </c>
      <c r="B15507" s="58" t="s">
        <v>14918</v>
      </c>
    </row>
    <row r="15508" spans="1:2" x14ac:dyDescent="0.25">
      <c r="A15508" s="57">
        <v>60122908</v>
      </c>
      <c r="B15508" s="58" t="s">
        <v>3050</v>
      </c>
    </row>
    <row r="15509" spans="1:2" x14ac:dyDescent="0.25">
      <c r="A15509" s="57">
        <v>60122909</v>
      </c>
      <c r="B15509" s="58" t="s">
        <v>15985</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3617</v>
      </c>
    </row>
    <row r="15513" spans="1:2" x14ac:dyDescent="0.25">
      <c r="A15513" s="57">
        <v>60123102</v>
      </c>
      <c r="B15513" s="58" t="s">
        <v>9224</v>
      </c>
    </row>
    <row r="15514" spans="1:2" x14ac:dyDescent="0.25">
      <c r="A15514" s="57">
        <v>60123103</v>
      </c>
      <c r="B15514" s="58" t="s">
        <v>15701</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10746</v>
      </c>
    </row>
    <row r="15518" spans="1:2" x14ac:dyDescent="0.25">
      <c r="A15518" s="57">
        <v>60123204</v>
      </c>
      <c r="B15518" s="58" t="s">
        <v>13790</v>
      </c>
    </row>
    <row r="15519" spans="1:2" x14ac:dyDescent="0.25">
      <c r="A15519" s="57">
        <v>60123301</v>
      </c>
      <c r="B15519" s="58" t="s">
        <v>15511</v>
      </c>
    </row>
    <row r="15520" spans="1:2" x14ac:dyDescent="0.25">
      <c r="A15520" s="57">
        <v>60123302</v>
      </c>
      <c r="B15520" s="58" t="s">
        <v>6200</v>
      </c>
    </row>
    <row r="15521" spans="1:2" x14ac:dyDescent="0.25">
      <c r="A15521" s="57">
        <v>60123303</v>
      </c>
      <c r="B15521" s="58" t="s">
        <v>5609</v>
      </c>
    </row>
    <row r="15522" spans="1:2" x14ac:dyDescent="0.25">
      <c r="A15522" s="57">
        <v>60123401</v>
      </c>
      <c r="B15522" s="58" t="s">
        <v>12926</v>
      </c>
    </row>
    <row r="15523" spans="1:2" x14ac:dyDescent="0.25">
      <c r="A15523" s="57">
        <v>60123402</v>
      </c>
      <c r="B15523" s="58" t="s">
        <v>5500</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9799</v>
      </c>
    </row>
    <row r="15527" spans="1:2" x14ac:dyDescent="0.25">
      <c r="A15527" s="57">
        <v>60123601</v>
      </c>
      <c r="B15527" s="58" t="s">
        <v>12879</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5745</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7288</v>
      </c>
    </row>
    <row r="15536" spans="1:2" x14ac:dyDescent="0.25">
      <c r="A15536" s="57">
        <v>60123801</v>
      </c>
      <c r="B15536" s="58" t="s">
        <v>13327</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8571</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13825</v>
      </c>
    </row>
    <row r="15546" spans="1:2" x14ac:dyDescent="0.25">
      <c r="A15546" s="57">
        <v>60124303</v>
      </c>
      <c r="B15546" s="58" t="s">
        <v>17308</v>
      </c>
    </row>
    <row r="15547" spans="1:2" x14ac:dyDescent="0.25">
      <c r="A15547" s="57">
        <v>60124304</v>
      </c>
      <c r="B15547" s="58" t="s">
        <v>12343</v>
      </c>
    </row>
    <row r="15548" spans="1:2" x14ac:dyDescent="0.25">
      <c r="A15548" s="57">
        <v>60124305</v>
      </c>
      <c r="B15548" s="58" t="s">
        <v>10873</v>
      </c>
    </row>
    <row r="15549" spans="1:2" x14ac:dyDescent="0.25">
      <c r="A15549" s="57">
        <v>60124306</v>
      </c>
      <c r="B15549" s="58" t="s">
        <v>9983</v>
      </c>
    </row>
    <row r="15550" spans="1:2" x14ac:dyDescent="0.25">
      <c r="A15550" s="57">
        <v>60124307</v>
      </c>
      <c r="B15550" s="58" t="s">
        <v>18727</v>
      </c>
    </row>
    <row r="15551" spans="1:2" x14ac:dyDescent="0.25">
      <c r="A15551" s="57">
        <v>60124308</v>
      </c>
      <c r="B15551" s="58" t="s">
        <v>2742</v>
      </c>
    </row>
    <row r="15552" spans="1:2" x14ac:dyDescent="0.25">
      <c r="A15552" s="57">
        <v>60124309</v>
      </c>
      <c r="B15552" s="58" t="s">
        <v>11670</v>
      </c>
    </row>
    <row r="15553" spans="1:2" x14ac:dyDescent="0.25">
      <c r="A15553" s="57">
        <v>60124310</v>
      </c>
      <c r="B15553" s="58" t="s">
        <v>9677</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9963</v>
      </c>
    </row>
    <row r="15558" spans="1:2" x14ac:dyDescent="0.25">
      <c r="A15558" s="57">
        <v>60124315</v>
      </c>
      <c r="B15558" s="58" t="s">
        <v>18689</v>
      </c>
    </row>
    <row r="15559" spans="1:2" x14ac:dyDescent="0.25">
      <c r="A15559" s="57">
        <v>60124316</v>
      </c>
      <c r="B15559" s="58" t="s">
        <v>10897</v>
      </c>
    </row>
    <row r="15560" spans="1:2" x14ac:dyDescent="0.25">
      <c r="A15560" s="57">
        <v>60124317</v>
      </c>
      <c r="B15560" s="58" t="s">
        <v>18818</v>
      </c>
    </row>
    <row r="15561" spans="1:2" x14ac:dyDescent="0.25">
      <c r="A15561" s="57">
        <v>60124318</v>
      </c>
      <c r="B15561" s="58" t="s">
        <v>12675</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15880</v>
      </c>
    </row>
    <row r="15565" spans="1:2" x14ac:dyDescent="0.25">
      <c r="A15565" s="57">
        <v>60124322</v>
      </c>
      <c r="B15565" s="58" t="s">
        <v>10782</v>
      </c>
    </row>
    <row r="15566" spans="1:2" x14ac:dyDescent="0.25">
      <c r="A15566" s="57">
        <v>60124323</v>
      </c>
      <c r="B15566" s="58" t="s">
        <v>12713</v>
      </c>
    </row>
    <row r="15567" spans="1:2" x14ac:dyDescent="0.25">
      <c r="A15567" s="57">
        <v>60124324</v>
      </c>
      <c r="B15567" s="58" t="s">
        <v>16549</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14391</v>
      </c>
    </row>
    <row r="15571" spans="1:2" x14ac:dyDescent="0.25">
      <c r="A15571" s="57">
        <v>60124404</v>
      </c>
      <c r="B15571" s="58" t="s">
        <v>3281</v>
      </c>
    </row>
    <row r="15572" spans="1:2" x14ac:dyDescent="0.25">
      <c r="A15572" s="57">
        <v>60124405</v>
      </c>
      <c r="B15572" s="58" t="s">
        <v>6733</v>
      </c>
    </row>
    <row r="15573" spans="1:2" x14ac:dyDescent="0.25">
      <c r="A15573" s="57">
        <v>60124406</v>
      </c>
      <c r="B15573" s="58" t="s">
        <v>18367</v>
      </c>
    </row>
    <row r="15574" spans="1:2" x14ac:dyDescent="0.25">
      <c r="A15574" s="57">
        <v>60124407</v>
      </c>
      <c r="B15574" s="58" t="s">
        <v>8685</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11568</v>
      </c>
    </row>
    <row r="15579" spans="1:2" x14ac:dyDescent="0.25">
      <c r="A15579" s="57">
        <v>60124412</v>
      </c>
      <c r="B15579" s="58" t="s">
        <v>8680</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15226</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16764</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9107</v>
      </c>
    </row>
    <row r="15590" spans="1:2" x14ac:dyDescent="0.25">
      <c r="A15590" s="57">
        <v>60124511</v>
      </c>
      <c r="B15590" s="58" t="s">
        <v>17135</v>
      </c>
    </row>
    <row r="15591" spans="1:2" x14ac:dyDescent="0.25">
      <c r="A15591" s="57">
        <v>60124512</v>
      </c>
      <c r="B15591" s="58" t="s">
        <v>5248</v>
      </c>
    </row>
    <row r="15592" spans="1:2" x14ac:dyDescent="0.25">
      <c r="A15592" s="57">
        <v>60124513</v>
      </c>
      <c r="B15592" s="58" t="s">
        <v>5354</v>
      </c>
    </row>
    <row r="15593" spans="1:2" x14ac:dyDescent="0.25">
      <c r="A15593" s="57">
        <v>60124514</v>
      </c>
      <c r="B15593" s="58" t="s">
        <v>2660</v>
      </c>
    </row>
    <row r="15594" spans="1:2" x14ac:dyDescent="0.25">
      <c r="A15594" s="57">
        <v>60124515</v>
      </c>
      <c r="B15594" s="58" t="s">
        <v>5685</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16737</v>
      </c>
    </row>
    <row r="15598" spans="1:2" x14ac:dyDescent="0.25">
      <c r="A15598" s="57">
        <v>60131004</v>
      </c>
      <c r="B15598" s="58" t="s">
        <v>12680</v>
      </c>
    </row>
    <row r="15599" spans="1:2" x14ac:dyDescent="0.25">
      <c r="A15599" s="57">
        <v>60131101</v>
      </c>
      <c r="B15599" s="58" t="s">
        <v>5118</v>
      </c>
    </row>
    <row r="15600" spans="1:2" x14ac:dyDescent="0.25">
      <c r="A15600" s="57">
        <v>60131102</v>
      </c>
      <c r="B15600" s="58" t="s">
        <v>11042</v>
      </c>
    </row>
    <row r="15601" spans="1:2" x14ac:dyDescent="0.25">
      <c r="A15601" s="57">
        <v>60131103</v>
      </c>
      <c r="B15601" s="58" t="s">
        <v>4640</v>
      </c>
    </row>
    <row r="15602" spans="1:2" x14ac:dyDescent="0.25">
      <c r="A15602" s="57">
        <v>60131104</v>
      </c>
      <c r="B15602" s="58" t="s">
        <v>14504</v>
      </c>
    </row>
    <row r="15603" spans="1:2" x14ac:dyDescent="0.25">
      <c r="A15603" s="57">
        <v>60131105</v>
      </c>
      <c r="B15603" s="58" t="s">
        <v>17965</v>
      </c>
    </row>
    <row r="15604" spans="1:2" x14ac:dyDescent="0.25">
      <c r="A15604" s="57">
        <v>60131106</v>
      </c>
      <c r="B15604" s="58" t="s">
        <v>11027</v>
      </c>
    </row>
    <row r="15605" spans="1:2" x14ac:dyDescent="0.25">
      <c r="A15605" s="57">
        <v>60131107</v>
      </c>
      <c r="B15605" s="58" t="s">
        <v>14564</v>
      </c>
    </row>
    <row r="15606" spans="1:2" x14ac:dyDescent="0.25">
      <c r="A15606" s="57">
        <v>60131108</v>
      </c>
      <c r="B15606" s="58" t="s">
        <v>11821</v>
      </c>
    </row>
    <row r="15607" spans="1:2" x14ac:dyDescent="0.25">
      <c r="A15607" s="57">
        <v>60131109</v>
      </c>
      <c r="B15607" s="58" t="s">
        <v>11361</v>
      </c>
    </row>
    <row r="15608" spans="1:2" x14ac:dyDescent="0.25">
      <c r="A15608" s="57">
        <v>60131110</v>
      </c>
      <c r="B15608" s="58" t="s">
        <v>12972</v>
      </c>
    </row>
    <row r="15609" spans="1:2" x14ac:dyDescent="0.25">
      <c r="A15609" s="57">
        <v>60131111</v>
      </c>
      <c r="B15609" s="58" t="s">
        <v>17375</v>
      </c>
    </row>
    <row r="15610" spans="1:2" x14ac:dyDescent="0.25">
      <c r="A15610" s="57">
        <v>60131112</v>
      </c>
      <c r="B15610" s="58" t="s">
        <v>15095</v>
      </c>
    </row>
    <row r="15611" spans="1:2" x14ac:dyDescent="0.25">
      <c r="A15611" s="57">
        <v>60131201</v>
      </c>
      <c r="B15611" s="58" t="s">
        <v>8632</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8036</v>
      </c>
    </row>
    <row r="15615" spans="1:2" x14ac:dyDescent="0.25">
      <c r="A15615" s="57">
        <v>60131205</v>
      </c>
      <c r="B15615" s="58" t="s">
        <v>11774</v>
      </c>
    </row>
    <row r="15616" spans="1:2" x14ac:dyDescent="0.25">
      <c r="A15616" s="57">
        <v>60131206</v>
      </c>
      <c r="B15616" s="58" t="s">
        <v>9807</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14967</v>
      </c>
    </row>
    <row r="15621" spans="1:2" x14ac:dyDescent="0.25">
      <c r="A15621" s="57">
        <v>60131301</v>
      </c>
      <c r="B15621" s="58" t="s">
        <v>3302</v>
      </c>
    </row>
    <row r="15622" spans="1:2" x14ac:dyDescent="0.25">
      <c r="A15622" s="57">
        <v>60131302</v>
      </c>
      <c r="B15622" s="58" t="s">
        <v>7039</v>
      </c>
    </row>
    <row r="15623" spans="1:2" x14ac:dyDescent="0.25">
      <c r="A15623" s="57">
        <v>60131303</v>
      </c>
      <c r="B15623" s="58" t="s">
        <v>10902</v>
      </c>
    </row>
    <row r="15624" spans="1:2" x14ac:dyDescent="0.25">
      <c r="A15624" s="57">
        <v>60131304</v>
      </c>
      <c r="B15624" s="58" t="s">
        <v>9785</v>
      </c>
    </row>
    <row r="15625" spans="1:2" x14ac:dyDescent="0.25">
      <c r="A15625" s="57">
        <v>60131305</v>
      </c>
      <c r="B15625" s="58" t="s">
        <v>3798</v>
      </c>
    </row>
    <row r="15626" spans="1:2" x14ac:dyDescent="0.25">
      <c r="A15626" s="57">
        <v>60131306</v>
      </c>
      <c r="B15626" s="58" t="s">
        <v>6908</v>
      </c>
    </row>
    <row r="15627" spans="1:2" x14ac:dyDescent="0.25">
      <c r="A15627" s="57">
        <v>60131307</v>
      </c>
      <c r="B15627" s="58" t="s">
        <v>15977</v>
      </c>
    </row>
    <row r="15628" spans="1:2" x14ac:dyDescent="0.25">
      <c r="A15628" s="57">
        <v>60131308</v>
      </c>
      <c r="B15628" s="58" t="s">
        <v>7325</v>
      </c>
    </row>
    <row r="15629" spans="1:2" x14ac:dyDescent="0.25">
      <c r="A15629" s="57">
        <v>60131309</v>
      </c>
      <c r="B15629" s="58" t="s">
        <v>9570</v>
      </c>
    </row>
    <row r="15630" spans="1:2" x14ac:dyDescent="0.25">
      <c r="A15630" s="57">
        <v>60131401</v>
      </c>
      <c r="B15630" s="58" t="s">
        <v>13844</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8129</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13088</v>
      </c>
    </row>
    <row r="15641" spans="1:2" x14ac:dyDescent="0.25">
      <c r="A15641" s="57">
        <v>60131505</v>
      </c>
      <c r="B15641" s="58" t="s">
        <v>2938</v>
      </c>
    </row>
    <row r="15642" spans="1:2" x14ac:dyDescent="0.25">
      <c r="A15642" s="57">
        <v>60131506</v>
      </c>
      <c r="B15642" s="58" t="s">
        <v>6458</v>
      </c>
    </row>
    <row r="15643" spans="1:2" x14ac:dyDescent="0.25">
      <c r="A15643" s="57">
        <v>60131507</v>
      </c>
      <c r="B15643" s="58" t="s">
        <v>5039</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16315</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14557</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14802</v>
      </c>
    </row>
    <row r="15653" spans="1:2" x14ac:dyDescent="0.25">
      <c r="A15653" s="57">
        <v>60131702</v>
      </c>
      <c r="B15653" s="58" t="s">
        <v>9993</v>
      </c>
    </row>
    <row r="15654" spans="1:2" x14ac:dyDescent="0.25">
      <c r="A15654" s="57">
        <v>60131801</v>
      </c>
      <c r="B15654" s="58" t="s">
        <v>14335</v>
      </c>
    </row>
    <row r="15655" spans="1:2" x14ac:dyDescent="0.25">
      <c r="A15655" s="57">
        <v>60131802</v>
      </c>
      <c r="B15655" s="58" t="s">
        <v>16835</v>
      </c>
    </row>
    <row r="15656" spans="1:2" x14ac:dyDescent="0.25">
      <c r="A15656" s="57">
        <v>60131803</v>
      </c>
      <c r="B15656" s="58" t="s">
        <v>14518</v>
      </c>
    </row>
    <row r="15657" spans="1:2" x14ac:dyDescent="0.25">
      <c r="A15657" s="57">
        <v>60141001</v>
      </c>
      <c r="B15657" s="58" t="s">
        <v>16436</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10294</v>
      </c>
    </row>
    <row r="15661" spans="1:2" x14ac:dyDescent="0.25">
      <c r="A15661" s="57">
        <v>60141005</v>
      </c>
      <c r="B15661" s="58" t="s">
        <v>3269</v>
      </c>
    </row>
    <row r="15662" spans="1:2" x14ac:dyDescent="0.25">
      <c r="A15662" s="57">
        <v>60141006</v>
      </c>
      <c r="B15662" s="58" t="s">
        <v>14810</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3124</v>
      </c>
    </row>
    <row r="15670" spans="1:2" x14ac:dyDescent="0.25">
      <c r="A15670" s="57">
        <v>60141014</v>
      </c>
      <c r="B15670" s="58" t="s">
        <v>13386</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11094</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9433</v>
      </c>
    </row>
    <row r="15677" spans="1:2" x14ac:dyDescent="0.25">
      <c r="A15677" s="57">
        <v>60141021</v>
      </c>
      <c r="B15677" s="58" t="s">
        <v>16806</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9650</v>
      </c>
    </row>
    <row r="15681" spans="1:2" x14ac:dyDescent="0.25">
      <c r="A15681" s="57">
        <v>60141025</v>
      </c>
      <c r="B15681" s="58" t="s">
        <v>1165</v>
      </c>
    </row>
    <row r="15682" spans="1:2" x14ac:dyDescent="0.25">
      <c r="A15682" s="57">
        <v>60141026</v>
      </c>
      <c r="B15682" s="58" t="s">
        <v>10409</v>
      </c>
    </row>
    <row r="15683" spans="1:2" x14ac:dyDescent="0.25">
      <c r="A15683" s="57">
        <v>60141101</v>
      </c>
      <c r="B15683" s="58" t="s">
        <v>4166</v>
      </c>
    </row>
    <row r="15684" spans="1:2" x14ac:dyDescent="0.25">
      <c r="A15684" s="57">
        <v>60141102</v>
      </c>
      <c r="B15684" s="58" t="s">
        <v>7153</v>
      </c>
    </row>
    <row r="15685" spans="1:2" x14ac:dyDescent="0.25">
      <c r="A15685" s="57">
        <v>60141103</v>
      </c>
      <c r="B15685" s="58" t="s">
        <v>17150</v>
      </c>
    </row>
    <row r="15686" spans="1:2" x14ac:dyDescent="0.25">
      <c r="A15686" s="57">
        <v>60141104</v>
      </c>
      <c r="B15686" s="58" t="s">
        <v>10610</v>
      </c>
    </row>
    <row r="15687" spans="1:2" x14ac:dyDescent="0.25">
      <c r="A15687" s="57">
        <v>60141105</v>
      </c>
      <c r="B15687" s="58" t="s">
        <v>5191</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2831</v>
      </c>
    </row>
    <row r="15691" spans="1:2" x14ac:dyDescent="0.25">
      <c r="A15691" s="57">
        <v>60141109</v>
      </c>
      <c r="B15691" s="58" t="s">
        <v>10363</v>
      </c>
    </row>
    <row r="15692" spans="1:2" x14ac:dyDescent="0.25">
      <c r="A15692" s="57">
        <v>60141110</v>
      </c>
      <c r="B15692" s="58" t="s">
        <v>18634</v>
      </c>
    </row>
    <row r="15693" spans="1:2" x14ac:dyDescent="0.25">
      <c r="A15693" s="57">
        <v>60141111</v>
      </c>
      <c r="B15693" s="58" t="s">
        <v>16043</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11331</v>
      </c>
    </row>
    <row r="15697" spans="1:2" x14ac:dyDescent="0.25">
      <c r="A15697" s="57">
        <v>60141115</v>
      </c>
      <c r="B15697" s="58" t="s">
        <v>3207</v>
      </c>
    </row>
    <row r="15698" spans="1:2" x14ac:dyDescent="0.25">
      <c r="A15698" s="57">
        <v>60141201</v>
      </c>
      <c r="B15698" s="58" t="s">
        <v>8714</v>
      </c>
    </row>
    <row r="15699" spans="1:2" x14ac:dyDescent="0.25">
      <c r="A15699" s="57">
        <v>60141202</v>
      </c>
      <c r="B15699" s="58" t="s">
        <v>14927</v>
      </c>
    </row>
    <row r="15700" spans="1:2" x14ac:dyDescent="0.25">
      <c r="A15700" s="57">
        <v>60141203</v>
      </c>
      <c r="B15700" s="58" t="s">
        <v>9405</v>
      </c>
    </row>
    <row r="15701" spans="1:2" x14ac:dyDescent="0.25">
      <c r="A15701" s="57">
        <v>60141204</v>
      </c>
      <c r="B15701" s="58" t="s">
        <v>2494</v>
      </c>
    </row>
    <row r="15702" spans="1:2" x14ac:dyDescent="0.25">
      <c r="A15702" s="57">
        <v>60141205</v>
      </c>
      <c r="B15702" s="58" t="s">
        <v>5461</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15034</v>
      </c>
    </row>
    <row r="15708" spans="1:2" x14ac:dyDescent="0.25">
      <c r="A15708" s="57">
        <v>60141307</v>
      </c>
      <c r="B15708" s="58" t="s">
        <v>7149</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2177</v>
      </c>
    </row>
    <row r="15718" spans="1:2" x14ac:dyDescent="0.25">
      <c r="A15718" s="57">
        <v>70101505</v>
      </c>
      <c r="B15718" s="58" t="s">
        <v>8065</v>
      </c>
    </row>
    <row r="15719" spans="1:2" x14ac:dyDescent="0.25">
      <c r="A15719" s="57">
        <v>70101506</v>
      </c>
      <c r="B15719" s="58" t="s">
        <v>12903</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16461</v>
      </c>
    </row>
    <row r="15723" spans="1:2" x14ac:dyDescent="0.25">
      <c r="A15723" s="57">
        <v>70101510</v>
      </c>
      <c r="B15723" s="58" t="s">
        <v>9523</v>
      </c>
    </row>
    <row r="15724" spans="1:2" x14ac:dyDescent="0.25">
      <c r="A15724" s="57">
        <v>70101601</v>
      </c>
      <c r="B15724" s="58" t="s">
        <v>16421</v>
      </c>
    </row>
    <row r="15725" spans="1:2" x14ac:dyDescent="0.25">
      <c r="A15725" s="57">
        <v>70101602</v>
      </c>
      <c r="B15725" s="58" t="s">
        <v>4541</v>
      </c>
    </row>
    <row r="15726" spans="1:2" x14ac:dyDescent="0.25">
      <c r="A15726" s="57">
        <v>70101603</v>
      </c>
      <c r="B15726" s="58" t="s">
        <v>10164</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16296</v>
      </c>
    </row>
    <row r="15730" spans="1:2" x14ac:dyDescent="0.25">
      <c r="A15730" s="57">
        <v>70101607</v>
      </c>
      <c r="B15730" s="58" t="s">
        <v>17824</v>
      </c>
    </row>
    <row r="15731" spans="1:2" x14ac:dyDescent="0.25">
      <c r="A15731" s="57">
        <v>70101701</v>
      </c>
      <c r="B15731" s="58" t="s">
        <v>10747</v>
      </c>
    </row>
    <row r="15732" spans="1:2" x14ac:dyDescent="0.25">
      <c r="A15732" s="57">
        <v>70101702</v>
      </c>
      <c r="B15732" s="58" t="s">
        <v>1676</v>
      </c>
    </row>
    <row r="15733" spans="1:2" x14ac:dyDescent="0.25">
      <c r="A15733" s="57">
        <v>70101703</v>
      </c>
      <c r="B15733" s="58" t="s">
        <v>9651</v>
      </c>
    </row>
    <row r="15734" spans="1:2" x14ac:dyDescent="0.25">
      <c r="A15734" s="57">
        <v>70101704</v>
      </c>
      <c r="B15734" s="58" t="s">
        <v>11109</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5960</v>
      </c>
    </row>
    <row r="15738" spans="1:2" x14ac:dyDescent="0.25">
      <c r="A15738" s="57">
        <v>70101804</v>
      </c>
      <c r="B15738" s="58" t="s">
        <v>14745</v>
      </c>
    </row>
    <row r="15739" spans="1:2" x14ac:dyDescent="0.25">
      <c r="A15739" s="57">
        <v>70101805</v>
      </c>
      <c r="B15739" s="58" t="s">
        <v>7177</v>
      </c>
    </row>
    <row r="15740" spans="1:2" x14ac:dyDescent="0.25">
      <c r="A15740" s="57">
        <v>70101806</v>
      </c>
      <c r="B15740" s="58" t="s">
        <v>15049</v>
      </c>
    </row>
    <row r="15741" spans="1:2" x14ac:dyDescent="0.25">
      <c r="A15741" s="57">
        <v>70101901</v>
      </c>
      <c r="B15741" s="58" t="s">
        <v>15215</v>
      </c>
    </row>
    <row r="15742" spans="1:2" x14ac:dyDescent="0.25">
      <c r="A15742" s="57">
        <v>70101902</v>
      </c>
      <c r="B15742" s="58" t="s">
        <v>2712</v>
      </c>
    </row>
    <row r="15743" spans="1:2" x14ac:dyDescent="0.25">
      <c r="A15743" s="57">
        <v>70101903</v>
      </c>
      <c r="B15743" s="58" t="s">
        <v>13742</v>
      </c>
    </row>
    <row r="15744" spans="1:2" x14ac:dyDescent="0.25">
      <c r="A15744" s="57">
        <v>70101904</v>
      </c>
      <c r="B15744" s="58" t="s">
        <v>17014</v>
      </c>
    </row>
    <row r="15745" spans="1:2" x14ac:dyDescent="0.25">
      <c r="A15745" s="57">
        <v>70101905</v>
      </c>
      <c r="B15745" s="58" t="s">
        <v>18716</v>
      </c>
    </row>
    <row r="15746" spans="1:2" x14ac:dyDescent="0.25">
      <c r="A15746" s="57">
        <v>70111501</v>
      </c>
      <c r="B15746" s="58" t="s">
        <v>14402</v>
      </c>
    </row>
    <row r="15747" spans="1:2" x14ac:dyDescent="0.25">
      <c r="A15747" s="57">
        <v>70111502</v>
      </c>
      <c r="B15747" s="58" t="s">
        <v>9970</v>
      </c>
    </row>
    <row r="15748" spans="1:2" x14ac:dyDescent="0.25">
      <c r="A15748" s="57">
        <v>70111503</v>
      </c>
      <c r="B15748" s="58" t="s">
        <v>15772</v>
      </c>
    </row>
    <row r="15749" spans="1:2" x14ac:dyDescent="0.25">
      <c r="A15749" s="57">
        <v>70111504</v>
      </c>
      <c r="B15749" s="58" t="s">
        <v>4293</v>
      </c>
    </row>
    <row r="15750" spans="1:2" x14ac:dyDescent="0.25">
      <c r="A15750" s="57">
        <v>70111505</v>
      </c>
      <c r="B15750" s="58" t="s">
        <v>16270</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1929</v>
      </c>
    </row>
    <row r="15754" spans="1:2" x14ac:dyDescent="0.25">
      <c r="A15754" s="57">
        <v>70111601</v>
      </c>
      <c r="B15754" s="58" t="s">
        <v>11253</v>
      </c>
    </row>
    <row r="15755" spans="1:2" x14ac:dyDescent="0.25">
      <c r="A15755" s="57">
        <v>70111602</v>
      </c>
      <c r="B15755" s="58" t="s">
        <v>16844</v>
      </c>
    </row>
    <row r="15756" spans="1:2" x14ac:dyDescent="0.25">
      <c r="A15756" s="57">
        <v>70111603</v>
      </c>
      <c r="B15756" s="58" t="s">
        <v>3996</v>
      </c>
    </row>
    <row r="15757" spans="1:2" x14ac:dyDescent="0.25">
      <c r="A15757" s="57">
        <v>70111701</v>
      </c>
      <c r="B15757" s="58" t="s">
        <v>10665</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13636</v>
      </c>
    </row>
    <row r="15761" spans="1:2" x14ac:dyDescent="0.25">
      <c r="A15761" s="57">
        <v>70111705</v>
      </c>
      <c r="B15761" s="58" t="s">
        <v>13949</v>
      </c>
    </row>
    <row r="15762" spans="1:2" x14ac:dyDescent="0.25">
      <c r="A15762" s="57">
        <v>70111706</v>
      </c>
      <c r="B15762" s="58" t="s">
        <v>12572</v>
      </c>
    </row>
    <row r="15763" spans="1:2" x14ac:dyDescent="0.25">
      <c r="A15763" s="57">
        <v>70111707</v>
      </c>
      <c r="B15763" s="58" t="s">
        <v>15398</v>
      </c>
    </row>
    <row r="15764" spans="1:2" x14ac:dyDescent="0.25">
      <c r="A15764" s="57">
        <v>70111708</v>
      </c>
      <c r="B15764" s="58" t="s">
        <v>10612</v>
      </c>
    </row>
    <row r="15765" spans="1:2" x14ac:dyDescent="0.25">
      <c r="A15765" s="57">
        <v>70111709</v>
      </c>
      <c r="B15765" s="58" t="s">
        <v>4480</v>
      </c>
    </row>
    <row r="15766" spans="1:2" x14ac:dyDescent="0.25">
      <c r="A15766" s="57">
        <v>70111710</v>
      </c>
      <c r="B15766" s="58" t="s">
        <v>17083</v>
      </c>
    </row>
    <row r="15767" spans="1:2" x14ac:dyDescent="0.25">
      <c r="A15767" s="57">
        <v>70111711</v>
      </c>
      <c r="B15767" s="58" t="s">
        <v>14370</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7186</v>
      </c>
    </row>
    <row r="15771" spans="1:2" x14ac:dyDescent="0.25">
      <c r="A15771" s="57">
        <v>70121502</v>
      </c>
      <c r="B15771" s="58" t="s">
        <v>14114</v>
      </c>
    </row>
    <row r="15772" spans="1:2" x14ac:dyDescent="0.25">
      <c r="A15772" s="57">
        <v>70121503</v>
      </c>
      <c r="B15772" s="58" t="s">
        <v>5119</v>
      </c>
    </row>
    <row r="15773" spans="1:2" x14ac:dyDescent="0.25">
      <c r="A15773" s="57">
        <v>70121504</v>
      </c>
      <c r="B15773" s="58" t="s">
        <v>17386</v>
      </c>
    </row>
    <row r="15774" spans="1:2" x14ac:dyDescent="0.25">
      <c r="A15774" s="57">
        <v>70121505</v>
      </c>
      <c r="B15774" s="58" t="s">
        <v>9931</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11049</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17021</v>
      </c>
    </row>
    <row r="15782" spans="1:2" x14ac:dyDescent="0.25">
      <c r="A15782" s="57">
        <v>70121608</v>
      </c>
      <c r="B15782" s="58" t="s">
        <v>14840</v>
      </c>
    </row>
    <row r="15783" spans="1:2" x14ac:dyDescent="0.25">
      <c r="A15783" s="57">
        <v>70121610</v>
      </c>
      <c r="B15783" s="58" t="s">
        <v>14763</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6099</v>
      </c>
    </row>
    <row r="15787" spans="1:2" x14ac:dyDescent="0.25">
      <c r="A15787" s="57">
        <v>70121704</v>
      </c>
      <c r="B15787" s="58" t="s">
        <v>14681</v>
      </c>
    </row>
    <row r="15788" spans="1:2" x14ac:dyDescent="0.25">
      <c r="A15788" s="57">
        <v>70121705</v>
      </c>
      <c r="B15788" s="58" t="s">
        <v>17491</v>
      </c>
    </row>
    <row r="15789" spans="1:2" x14ac:dyDescent="0.25">
      <c r="A15789" s="57">
        <v>70121801</v>
      </c>
      <c r="B15789" s="58" t="s">
        <v>7279</v>
      </c>
    </row>
    <row r="15790" spans="1:2" x14ac:dyDescent="0.25">
      <c r="A15790" s="57">
        <v>70121802</v>
      </c>
      <c r="B15790" s="58" t="s">
        <v>13741</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15315</v>
      </c>
    </row>
    <row r="15795" spans="1:2" x14ac:dyDescent="0.25">
      <c r="A15795" s="57">
        <v>70122001</v>
      </c>
      <c r="B15795" s="58" t="s">
        <v>11091</v>
      </c>
    </row>
    <row r="15796" spans="1:2" x14ac:dyDescent="0.25">
      <c r="A15796" s="57">
        <v>70122002</v>
      </c>
      <c r="B15796" s="58" t="s">
        <v>12631</v>
      </c>
    </row>
    <row r="15797" spans="1:2" x14ac:dyDescent="0.25">
      <c r="A15797" s="57">
        <v>70122003</v>
      </c>
      <c r="B15797" s="58" t="s">
        <v>17282</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14333</v>
      </c>
    </row>
    <row r="15802" spans="1:2" x14ac:dyDescent="0.25">
      <c r="A15802" s="57">
        <v>70122008</v>
      </c>
      <c r="B15802" s="58" t="s">
        <v>17879</v>
      </c>
    </row>
    <row r="15803" spans="1:2" x14ac:dyDescent="0.25">
      <c r="A15803" s="57">
        <v>70122009</v>
      </c>
      <c r="B15803" s="58" t="s">
        <v>13993</v>
      </c>
    </row>
    <row r="15804" spans="1:2" x14ac:dyDescent="0.25">
      <c r="A15804" s="57">
        <v>70122010</v>
      </c>
      <c r="B15804" s="58" t="s">
        <v>7872</v>
      </c>
    </row>
    <row r="15805" spans="1:2" x14ac:dyDescent="0.25">
      <c r="A15805" s="57">
        <v>70131501</v>
      </c>
      <c r="B15805" s="58" t="s">
        <v>5143</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16515</v>
      </c>
    </row>
    <row r="15809" spans="1:2" x14ac:dyDescent="0.25">
      <c r="A15809" s="57">
        <v>70131505</v>
      </c>
      <c r="B15809" s="58" t="s">
        <v>16297</v>
      </c>
    </row>
    <row r="15810" spans="1:2" x14ac:dyDescent="0.25">
      <c r="A15810" s="57">
        <v>70131506</v>
      </c>
      <c r="B15810" s="58" t="s">
        <v>11411</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10097</v>
      </c>
    </row>
    <row r="15814" spans="1:2" x14ac:dyDescent="0.25">
      <c r="A15814" s="57">
        <v>70131604</v>
      </c>
      <c r="B15814" s="58" t="s">
        <v>7630</v>
      </c>
    </row>
    <row r="15815" spans="1:2" x14ac:dyDescent="0.25">
      <c r="A15815" s="57">
        <v>70131605</v>
      </c>
      <c r="B15815" s="58" t="s">
        <v>15355</v>
      </c>
    </row>
    <row r="15816" spans="1:2" x14ac:dyDescent="0.25">
      <c r="A15816" s="57">
        <v>70131701</v>
      </c>
      <c r="B15816" s="58" t="s">
        <v>8375</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8594</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11250</v>
      </c>
    </row>
    <row r="15823" spans="1:2" x14ac:dyDescent="0.25">
      <c r="A15823" s="57">
        <v>70131708</v>
      </c>
      <c r="B15823" s="58" t="s">
        <v>4107</v>
      </c>
    </row>
    <row r="15824" spans="1:2" x14ac:dyDescent="0.25">
      <c r="A15824" s="57">
        <v>70141501</v>
      </c>
      <c r="B15824" s="58" t="s">
        <v>16355</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16654</v>
      </c>
    </row>
    <row r="15829" spans="1:2" x14ac:dyDescent="0.25">
      <c r="A15829" s="57">
        <v>70141506</v>
      </c>
      <c r="B15829" s="58" t="s">
        <v>5555</v>
      </c>
    </row>
    <row r="15830" spans="1:2" x14ac:dyDescent="0.25">
      <c r="A15830" s="57">
        <v>70141507</v>
      </c>
      <c r="B15830" s="58" t="s">
        <v>2397</v>
      </c>
    </row>
    <row r="15831" spans="1:2" x14ac:dyDescent="0.25">
      <c r="A15831" s="57">
        <v>70141508</v>
      </c>
      <c r="B15831" s="58" t="s">
        <v>10909</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6374</v>
      </c>
    </row>
    <row r="15836" spans="1:2" x14ac:dyDescent="0.25">
      <c r="A15836" s="57">
        <v>70141513</v>
      </c>
      <c r="B15836" s="58" t="s">
        <v>10231</v>
      </c>
    </row>
    <row r="15837" spans="1:2" x14ac:dyDescent="0.25">
      <c r="A15837" s="57">
        <v>70141514</v>
      </c>
      <c r="B15837" s="58" t="s">
        <v>4378</v>
      </c>
    </row>
    <row r="15838" spans="1:2" x14ac:dyDescent="0.25">
      <c r="A15838" s="57">
        <v>70141515</v>
      </c>
      <c r="B15838" s="58" t="s">
        <v>7469</v>
      </c>
    </row>
    <row r="15839" spans="1:2" x14ac:dyDescent="0.25">
      <c r="A15839" s="57">
        <v>70141516</v>
      </c>
      <c r="B15839" s="58" t="s">
        <v>2408</v>
      </c>
    </row>
    <row r="15840" spans="1:2" x14ac:dyDescent="0.25">
      <c r="A15840" s="57">
        <v>70141517</v>
      </c>
      <c r="B15840" s="58" t="s">
        <v>10477</v>
      </c>
    </row>
    <row r="15841" spans="1:2" x14ac:dyDescent="0.25">
      <c r="A15841" s="57">
        <v>70141518</v>
      </c>
      <c r="B15841" s="58" t="s">
        <v>5332</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18762</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5391</v>
      </c>
    </row>
    <row r="15853" spans="1:2" x14ac:dyDescent="0.25">
      <c r="A15853" s="57">
        <v>70141703</v>
      </c>
      <c r="B15853" s="58" t="s">
        <v>6870</v>
      </c>
    </row>
    <row r="15854" spans="1:2" x14ac:dyDescent="0.25">
      <c r="A15854" s="57">
        <v>70141704</v>
      </c>
      <c r="B15854" s="58" t="s">
        <v>14750</v>
      </c>
    </row>
    <row r="15855" spans="1:2" x14ac:dyDescent="0.25">
      <c r="A15855" s="57">
        <v>70141705</v>
      </c>
      <c r="B15855" s="58" t="s">
        <v>15079</v>
      </c>
    </row>
    <row r="15856" spans="1:2" x14ac:dyDescent="0.25">
      <c r="A15856" s="57">
        <v>70141706</v>
      </c>
      <c r="B15856" s="58" t="s">
        <v>2732</v>
      </c>
    </row>
    <row r="15857" spans="1:2" x14ac:dyDescent="0.25">
      <c r="A15857" s="57">
        <v>70141707</v>
      </c>
      <c r="B15857" s="58" t="s">
        <v>9792</v>
      </c>
    </row>
    <row r="15858" spans="1:2" x14ac:dyDescent="0.25">
      <c r="A15858" s="57">
        <v>70141708</v>
      </c>
      <c r="B15858" s="58" t="s">
        <v>11333</v>
      </c>
    </row>
    <row r="15859" spans="1:2" x14ac:dyDescent="0.25">
      <c r="A15859" s="57">
        <v>70141709</v>
      </c>
      <c r="B15859" s="58" t="s">
        <v>16483</v>
      </c>
    </row>
    <row r="15860" spans="1:2" x14ac:dyDescent="0.25">
      <c r="A15860" s="57">
        <v>70141710</v>
      </c>
      <c r="B15860" s="58" t="s">
        <v>7869</v>
      </c>
    </row>
    <row r="15861" spans="1:2" x14ac:dyDescent="0.25">
      <c r="A15861" s="57">
        <v>70141801</v>
      </c>
      <c r="B15861" s="58" t="s">
        <v>14084</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16638</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10410</v>
      </c>
    </row>
    <row r="15869" spans="1:2" x14ac:dyDescent="0.25">
      <c r="A15869" s="57">
        <v>70142001</v>
      </c>
      <c r="B15869" s="58" t="s">
        <v>2181</v>
      </c>
    </row>
    <row r="15870" spans="1:2" x14ac:dyDescent="0.25">
      <c r="A15870" s="57">
        <v>70142002</v>
      </c>
      <c r="B15870" s="58" t="s">
        <v>14013</v>
      </c>
    </row>
    <row r="15871" spans="1:2" x14ac:dyDescent="0.25">
      <c r="A15871" s="57">
        <v>70142003</v>
      </c>
      <c r="B15871" s="58" t="s">
        <v>7322</v>
      </c>
    </row>
    <row r="15872" spans="1:2" x14ac:dyDescent="0.25">
      <c r="A15872" s="57">
        <v>70142004</v>
      </c>
      <c r="B15872" s="58" t="s">
        <v>13331</v>
      </c>
    </row>
    <row r="15873" spans="1:2" x14ac:dyDescent="0.25">
      <c r="A15873" s="57">
        <v>70142005</v>
      </c>
      <c r="B15873" s="58" t="s">
        <v>13041</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10336</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11556</v>
      </c>
    </row>
    <row r="15883" spans="1:2" x14ac:dyDescent="0.25">
      <c r="A15883" s="57">
        <v>70151504</v>
      </c>
      <c r="B15883" s="58" t="s">
        <v>8834</v>
      </c>
    </row>
    <row r="15884" spans="1:2" x14ac:dyDescent="0.25">
      <c r="A15884" s="57">
        <v>70151505</v>
      </c>
      <c r="B15884" s="58" t="s">
        <v>4501</v>
      </c>
    </row>
    <row r="15885" spans="1:2" x14ac:dyDescent="0.25">
      <c r="A15885" s="57">
        <v>70151506</v>
      </c>
      <c r="B15885" s="58" t="s">
        <v>5459</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16398</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14871</v>
      </c>
    </row>
    <row r="15893" spans="1:2" x14ac:dyDescent="0.25">
      <c r="A15893" s="57">
        <v>70151604</v>
      </c>
      <c r="B15893" s="58" t="s">
        <v>5772</v>
      </c>
    </row>
    <row r="15894" spans="1:2" x14ac:dyDescent="0.25">
      <c r="A15894" s="57">
        <v>70151605</v>
      </c>
      <c r="B15894" s="58" t="s">
        <v>17473</v>
      </c>
    </row>
    <row r="15895" spans="1:2" x14ac:dyDescent="0.25">
      <c r="A15895" s="57">
        <v>70151606</v>
      </c>
      <c r="B15895" s="58" t="s">
        <v>9678</v>
      </c>
    </row>
    <row r="15896" spans="1:2" x14ac:dyDescent="0.25">
      <c r="A15896" s="57">
        <v>70151701</v>
      </c>
      <c r="B15896" s="58" t="s">
        <v>8174</v>
      </c>
    </row>
    <row r="15897" spans="1:2" x14ac:dyDescent="0.25">
      <c r="A15897" s="57">
        <v>70151702</v>
      </c>
      <c r="B15897" s="58" t="s">
        <v>17712</v>
      </c>
    </row>
    <row r="15898" spans="1:2" x14ac:dyDescent="0.25">
      <c r="A15898" s="57">
        <v>70151703</v>
      </c>
      <c r="B15898" s="58" t="s">
        <v>15565</v>
      </c>
    </row>
    <row r="15899" spans="1:2" x14ac:dyDescent="0.25">
      <c r="A15899" s="57">
        <v>70151704</v>
      </c>
      <c r="B15899" s="58" t="s">
        <v>9753</v>
      </c>
    </row>
    <row r="15900" spans="1:2" x14ac:dyDescent="0.25">
      <c r="A15900" s="57">
        <v>70151705</v>
      </c>
      <c r="B15900" s="58" t="s">
        <v>15749</v>
      </c>
    </row>
    <row r="15901" spans="1:2" x14ac:dyDescent="0.25">
      <c r="A15901" s="57">
        <v>70151706</v>
      </c>
      <c r="B15901" s="58" t="s">
        <v>7346</v>
      </c>
    </row>
    <row r="15902" spans="1:2" x14ac:dyDescent="0.25">
      <c r="A15902" s="57">
        <v>70151707</v>
      </c>
      <c r="B15902" s="58" t="s">
        <v>3157</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11726</v>
      </c>
    </row>
    <row r="15906" spans="1:2" x14ac:dyDescent="0.25">
      <c r="A15906" s="57">
        <v>70151804</v>
      </c>
      <c r="B15906" s="58" t="s">
        <v>5073</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5613</v>
      </c>
    </row>
    <row r="15911" spans="1:2" x14ac:dyDescent="0.25">
      <c r="A15911" s="57">
        <v>70151902</v>
      </c>
      <c r="B15911" s="58" t="s">
        <v>16604</v>
      </c>
    </row>
    <row r="15912" spans="1:2" x14ac:dyDescent="0.25">
      <c r="A15912" s="57">
        <v>70151903</v>
      </c>
      <c r="B15912" s="58" t="s">
        <v>2019</v>
      </c>
    </row>
    <row r="15913" spans="1:2" x14ac:dyDescent="0.25">
      <c r="A15913" s="57">
        <v>70151904</v>
      </c>
      <c r="B15913" s="58" t="s">
        <v>13093</v>
      </c>
    </row>
    <row r="15914" spans="1:2" x14ac:dyDescent="0.25">
      <c r="A15914" s="57">
        <v>70151905</v>
      </c>
      <c r="B15914" s="58" t="s">
        <v>4383</v>
      </c>
    </row>
    <row r="15915" spans="1:2" x14ac:dyDescent="0.25">
      <c r="A15915" s="57">
        <v>70151906</v>
      </c>
      <c r="B15915" s="58" t="s">
        <v>10490</v>
      </c>
    </row>
    <row r="15916" spans="1:2" x14ac:dyDescent="0.25">
      <c r="A15916" s="57">
        <v>70151907</v>
      </c>
      <c r="B15916" s="58" t="s">
        <v>16747</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12909</v>
      </c>
    </row>
    <row r="15924" spans="1:2" x14ac:dyDescent="0.25">
      <c r="A15924" s="57">
        <v>70161704</v>
      </c>
      <c r="B15924" s="58" t="s">
        <v>10497</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16158</v>
      </c>
    </row>
    <row r="15930" spans="1:2" x14ac:dyDescent="0.25">
      <c r="A15930" s="57">
        <v>70171506</v>
      </c>
      <c r="B15930" s="58" t="s">
        <v>12023</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13739</v>
      </c>
    </row>
    <row r="15934" spans="1:2" x14ac:dyDescent="0.25">
      <c r="A15934" s="57">
        <v>70171604</v>
      </c>
      <c r="B15934" s="58" t="s">
        <v>17582</v>
      </c>
    </row>
    <row r="15935" spans="1:2" x14ac:dyDescent="0.25">
      <c r="A15935" s="57">
        <v>70171605</v>
      </c>
      <c r="B15935" s="58" t="s">
        <v>16362</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12013</v>
      </c>
    </row>
    <row r="15945" spans="1:2" x14ac:dyDescent="0.25">
      <c r="A15945" s="57">
        <v>70171708</v>
      </c>
      <c r="B15945" s="58" t="s">
        <v>4810</v>
      </c>
    </row>
    <row r="15946" spans="1:2" x14ac:dyDescent="0.25">
      <c r="A15946" s="57">
        <v>70171709</v>
      </c>
      <c r="B15946" s="58" t="s">
        <v>12790</v>
      </c>
    </row>
    <row r="15947" spans="1:2" x14ac:dyDescent="0.25">
      <c r="A15947" s="57">
        <v>70171801</v>
      </c>
      <c r="B15947" s="58" t="s">
        <v>16455</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4795</v>
      </c>
    </row>
    <row r="15952" spans="1:2" x14ac:dyDescent="0.25">
      <c r="A15952" s="57">
        <v>71101601</v>
      </c>
      <c r="B15952" s="58" t="s">
        <v>11571</v>
      </c>
    </row>
    <row r="15953" spans="1:2" x14ac:dyDescent="0.25">
      <c r="A15953" s="57">
        <v>71101602</v>
      </c>
      <c r="B15953" s="58" t="s">
        <v>10704</v>
      </c>
    </row>
    <row r="15954" spans="1:2" x14ac:dyDescent="0.25">
      <c r="A15954" s="57">
        <v>71101701</v>
      </c>
      <c r="B15954" s="58" t="s">
        <v>15784</v>
      </c>
    </row>
    <row r="15955" spans="1:2" x14ac:dyDescent="0.25">
      <c r="A15955" s="57">
        <v>71101702</v>
      </c>
      <c r="B15955" s="58" t="s">
        <v>13605</v>
      </c>
    </row>
    <row r="15956" spans="1:2" x14ac:dyDescent="0.25">
      <c r="A15956" s="57">
        <v>71101703</v>
      </c>
      <c r="B15956" s="58" t="s">
        <v>12368</v>
      </c>
    </row>
    <row r="15957" spans="1:2" x14ac:dyDescent="0.25">
      <c r="A15957" s="57">
        <v>71101704</v>
      </c>
      <c r="B15957" s="58" t="s">
        <v>8401</v>
      </c>
    </row>
    <row r="15958" spans="1:2" x14ac:dyDescent="0.25">
      <c r="A15958" s="57">
        <v>71101705</v>
      </c>
      <c r="B15958" s="58" t="s">
        <v>5644</v>
      </c>
    </row>
    <row r="15959" spans="1:2" x14ac:dyDescent="0.25">
      <c r="A15959" s="57">
        <v>71101706</v>
      </c>
      <c r="B15959" s="58" t="s">
        <v>11222</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11369</v>
      </c>
    </row>
    <row r="15963" spans="1:2" x14ac:dyDescent="0.25">
      <c r="A15963" s="57">
        <v>71112001</v>
      </c>
      <c r="B15963" s="58" t="s">
        <v>18074</v>
      </c>
    </row>
    <row r="15964" spans="1:2" x14ac:dyDescent="0.25">
      <c r="A15964" s="57">
        <v>71112002</v>
      </c>
      <c r="B15964" s="58" t="s">
        <v>7270</v>
      </c>
    </row>
    <row r="15965" spans="1:2" x14ac:dyDescent="0.25">
      <c r="A15965" s="57">
        <v>71112003</v>
      </c>
      <c r="B15965" s="58" t="s">
        <v>11474</v>
      </c>
    </row>
    <row r="15966" spans="1:2" x14ac:dyDescent="0.25">
      <c r="A15966" s="57">
        <v>71112004</v>
      </c>
      <c r="B15966" s="58" t="s">
        <v>4841</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12710</v>
      </c>
    </row>
    <row r="15970" spans="1:2" x14ac:dyDescent="0.25">
      <c r="A15970" s="57">
        <v>71112008</v>
      </c>
      <c r="B15970" s="58" t="s">
        <v>15241</v>
      </c>
    </row>
    <row r="15971" spans="1:2" x14ac:dyDescent="0.25">
      <c r="A15971" s="57">
        <v>71112009</v>
      </c>
      <c r="B15971" s="58" t="s">
        <v>14915</v>
      </c>
    </row>
    <row r="15972" spans="1:2" x14ac:dyDescent="0.25">
      <c r="A15972" s="57">
        <v>71112010</v>
      </c>
      <c r="B15972" s="58" t="s">
        <v>1547</v>
      </c>
    </row>
    <row r="15973" spans="1:2" x14ac:dyDescent="0.25">
      <c r="A15973" s="57">
        <v>71112011</v>
      </c>
      <c r="B15973" s="58" t="s">
        <v>14357</v>
      </c>
    </row>
    <row r="15974" spans="1:2" x14ac:dyDescent="0.25">
      <c r="A15974" s="57">
        <v>71112012</v>
      </c>
      <c r="B15974" s="58" t="s">
        <v>17084</v>
      </c>
    </row>
    <row r="15975" spans="1:2" x14ac:dyDescent="0.25">
      <c r="A15975" s="57">
        <v>71112013</v>
      </c>
      <c r="B15975" s="58" t="s">
        <v>9911</v>
      </c>
    </row>
    <row r="15976" spans="1:2" x14ac:dyDescent="0.25">
      <c r="A15976" s="57">
        <v>71112014</v>
      </c>
      <c r="B15976" s="58" t="s">
        <v>5527</v>
      </c>
    </row>
    <row r="15977" spans="1:2" x14ac:dyDescent="0.25">
      <c r="A15977" s="57">
        <v>71112015</v>
      </c>
      <c r="B15977" s="58" t="s">
        <v>16498</v>
      </c>
    </row>
    <row r="15978" spans="1:2" x14ac:dyDescent="0.25">
      <c r="A15978" s="57">
        <v>71112017</v>
      </c>
      <c r="B15978" s="58" t="s">
        <v>4911</v>
      </c>
    </row>
    <row r="15979" spans="1:2" x14ac:dyDescent="0.25">
      <c r="A15979" s="57">
        <v>71112018</v>
      </c>
      <c r="B15979" s="58" t="s">
        <v>3550</v>
      </c>
    </row>
    <row r="15980" spans="1:2" x14ac:dyDescent="0.25">
      <c r="A15980" s="57">
        <v>71112019</v>
      </c>
      <c r="B15980" s="58" t="s">
        <v>12898</v>
      </c>
    </row>
    <row r="15981" spans="1:2" x14ac:dyDescent="0.25">
      <c r="A15981" s="57">
        <v>71112020</v>
      </c>
      <c r="B15981" s="58" t="s">
        <v>13335</v>
      </c>
    </row>
    <row r="15982" spans="1:2" x14ac:dyDescent="0.25">
      <c r="A15982" s="57">
        <v>71112021</v>
      </c>
      <c r="B15982" s="58" t="s">
        <v>5060</v>
      </c>
    </row>
    <row r="15983" spans="1:2" x14ac:dyDescent="0.25">
      <c r="A15983" s="57">
        <v>71112022</v>
      </c>
      <c r="B15983" s="58" t="s">
        <v>7856</v>
      </c>
    </row>
    <row r="15984" spans="1:2" x14ac:dyDescent="0.25">
      <c r="A15984" s="57">
        <v>71112023</v>
      </c>
      <c r="B15984" s="58" t="s">
        <v>15133</v>
      </c>
    </row>
    <row r="15985" spans="1:2" x14ac:dyDescent="0.25">
      <c r="A15985" s="57">
        <v>71112024</v>
      </c>
      <c r="B15985" s="58" t="s">
        <v>17591</v>
      </c>
    </row>
    <row r="15986" spans="1:2" x14ac:dyDescent="0.25">
      <c r="A15986" s="57">
        <v>71112025</v>
      </c>
      <c r="B15986" s="58" t="s">
        <v>13051</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14225</v>
      </c>
    </row>
    <row r="15991" spans="1:2" x14ac:dyDescent="0.25">
      <c r="A15991" s="57">
        <v>71112030</v>
      </c>
      <c r="B15991" s="58" t="s">
        <v>14850</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10622</v>
      </c>
    </row>
    <row r="15995" spans="1:2" x14ac:dyDescent="0.25">
      <c r="A15995" s="57">
        <v>71112103</v>
      </c>
      <c r="B15995" s="58" t="s">
        <v>6240</v>
      </c>
    </row>
    <row r="15996" spans="1:2" x14ac:dyDescent="0.25">
      <c r="A15996" s="57">
        <v>71112104</v>
      </c>
      <c r="B15996" s="58" t="s">
        <v>13272</v>
      </c>
    </row>
    <row r="15997" spans="1:2" x14ac:dyDescent="0.25">
      <c r="A15997" s="57">
        <v>71112105</v>
      </c>
      <c r="B15997" s="58" t="s">
        <v>11811</v>
      </c>
    </row>
    <row r="15998" spans="1:2" x14ac:dyDescent="0.25">
      <c r="A15998" s="57">
        <v>71112106</v>
      </c>
      <c r="B15998" s="58" t="s">
        <v>4448</v>
      </c>
    </row>
    <row r="15999" spans="1:2" x14ac:dyDescent="0.25">
      <c r="A15999" s="57">
        <v>71112107</v>
      </c>
      <c r="B15999" s="58" t="s">
        <v>17200</v>
      </c>
    </row>
    <row r="16000" spans="1:2" x14ac:dyDescent="0.25">
      <c r="A16000" s="57">
        <v>71112108</v>
      </c>
      <c r="B16000" s="58" t="s">
        <v>13136</v>
      </c>
    </row>
    <row r="16001" spans="1:2" x14ac:dyDescent="0.25">
      <c r="A16001" s="57">
        <v>71112109</v>
      </c>
      <c r="B16001" s="58" t="s">
        <v>3942</v>
      </c>
    </row>
    <row r="16002" spans="1:2" x14ac:dyDescent="0.25">
      <c r="A16002" s="57">
        <v>71112110</v>
      </c>
      <c r="B16002" s="58" t="s">
        <v>10754</v>
      </c>
    </row>
    <row r="16003" spans="1:2" x14ac:dyDescent="0.25">
      <c r="A16003" s="57">
        <v>71112111</v>
      </c>
      <c r="B16003" s="58" t="s">
        <v>2520</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13897</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11248</v>
      </c>
    </row>
    <row r="16014" spans="1:2" x14ac:dyDescent="0.25">
      <c r="A16014" s="57">
        <v>71112202</v>
      </c>
      <c r="B16014" s="58" t="s">
        <v>9233</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15582</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5480</v>
      </c>
    </row>
    <row r="16026" spans="1:2" x14ac:dyDescent="0.25">
      <c r="A16026" s="57">
        <v>71112308</v>
      </c>
      <c r="B16026" s="58" t="s">
        <v>13339</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18642</v>
      </c>
    </row>
    <row r="16030" spans="1:2" x14ac:dyDescent="0.25">
      <c r="A16030" s="57">
        <v>71112312</v>
      </c>
      <c r="B16030" s="58" t="s">
        <v>11159</v>
      </c>
    </row>
    <row r="16031" spans="1:2" x14ac:dyDescent="0.25">
      <c r="A16031" s="57">
        <v>71112313</v>
      </c>
      <c r="B16031" s="58" t="s">
        <v>15438</v>
      </c>
    </row>
    <row r="16032" spans="1:2" x14ac:dyDescent="0.25">
      <c r="A16032" s="57">
        <v>71112314</v>
      </c>
      <c r="B16032" s="58" t="s">
        <v>15660</v>
      </c>
    </row>
    <row r="16033" spans="1:2" x14ac:dyDescent="0.25">
      <c r="A16033" s="57">
        <v>71112315</v>
      </c>
      <c r="B16033" s="58" t="s">
        <v>10086</v>
      </c>
    </row>
    <row r="16034" spans="1:2" x14ac:dyDescent="0.25">
      <c r="A16034" s="57">
        <v>71112316</v>
      </c>
      <c r="B16034" s="58" t="s">
        <v>14633</v>
      </c>
    </row>
    <row r="16035" spans="1:2" x14ac:dyDescent="0.25">
      <c r="A16035" s="57">
        <v>71112317</v>
      </c>
      <c r="B16035" s="58" t="s">
        <v>5499</v>
      </c>
    </row>
    <row r="16036" spans="1:2" x14ac:dyDescent="0.25">
      <c r="A16036" s="57">
        <v>71112318</v>
      </c>
      <c r="B16036" s="58" t="s">
        <v>17019</v>
      </c>
    </row>
    <row r="16037" spans="1:2" x14ac:dyDescent="0.25">
      <c r="A16037" s="57">
        <v>71112319</v>
      </c>
      <c r="B16037" s="58" t="s">
        <v>2868</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14516</v>
      </c>
    </row>
    <row r="16044" spans="1:2" x14ac:dyDescent="0.25">
      <c r="A16044" s="57">
        <v>71121005</v>
      </c>
      <c r="B16044" s="58" t="s">
        <v>17289</v>
      </c>
    </row>
    <row r="16045" spans="1:2" x14ac:dyDescent="0.25">
      <c r="A16045" s="57">
        <v>71121006</v>
      </c>
      <c r="B16045" s="58" t="s">
        <v>8743</v>
      </c>
    </row>
    <row r="16046" spans="1:2" x14ac:dyDescent="0.25">
      <c r="A16046" s="57">
        <v>71121007</v>
      </c>
      <c r="B16046" s="58" t="s">
        <v>2377</v>
      </c>
    </row>
    <row r="16047" spans="1:2" x14ac:dyDescent="0.25">
      <c r="A16047" s="57">
        <v>71121008</v>
      </c>
      <c r="B16047" s="58" t="s">
        <v>7156</v>
      </c>
    </row>
    <row r="16048" spans="1:2" x14ac:dyDescent="0.25">
      <c r="A16048" s="57">
        <v>71121009</v>
      </c>
      <c r="B16048" s="58" t="s">
        <v>4979</v>
      </c>
    </row>
    <row r="16049" spans="1:2" x14ac:dyDescent="0.25">
      <c r="A16049" s="57">
        <v>71121010</v>
      </c>
      <c r="B16049" s="58" t="s">
        <v>17631</v>
      </c>
    </row>
    <row r="16050" spans="1:2" x14ac:dyDescent="0.25">
      <c r="A16050" s="57">
        <v>71121011</v>
      </c>
      <c r="B16050" s="58" t="s">
        <v>14110</v>
      </c>
    </row>
    <row r="16051" spans="1:2" x14ac:dyDescent="0.25">
      <c r="A16051" s="57">
        <v>71121012</v>
      </c>
      <c r="B16051" s="58" t="s">
        <v>15246</v>
      </c>
    </row>
    <row r="16052" spans="1:2" x14ac:dyDescent="0.25">
      <c r="A16052" s="57">
        <v>71121013</v>
      </c>
      <c r="B16052" s="58" t="s">
        <v>2519</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11196</v>
      </c>
    </row>
    <row r="16057" spans="1:2" x14ac:dyDescent="0.25">
      <c r="A16057" s="57">
        <v>71121018</v>
      </c>
      <c r="B16057" s="58" t="s">
        <v>10049</v>
      </c>
    </row>
    <row r="16058" spans="1:2" x14ac:dyDescent="0.25">
      <c r="A16058" s="57">
        <v>71121019</v>
      </c>
      <c r="B16058" s="58" t="s">
        <v>17707</v>
      </c>
    </row>
    <row r="16059" spans="1:2" x14ac:dyDescent="0.25">
      <c r="A16059" s="57">
        <v>71121020</v>
      </c>
      <c r="B16059" s="58" t="s">
        <v>10132</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10644</v>
      </c>
    </row>
    <row r="16063" spans="1:2" x14ac:dyDescent="0.25">
      <c r="A16063" s="57">
        <v>71121101</v>
      </c>
      <c r="B16063" s="58" t="s">
        <v>15408</v>
      </c>
    </row>
    <row r="16064" spans="1:2" x14ac:dyDescent="0.25">
      <c r="A16064" s="57">
        <v>71121102</v>
      </c>
      <c r="B16064" s="58" t="s">
        <v>17471</v>
      </c>
    </row>
    <row r="16065" spans="1:2" x14ac:dyDescent="0.25">
      <c r="A16065" s="57">
        <v>71121103</v>
      </c>
      <c r="B16065" s="58" t="s">
        <v>7619</v>
      </c>
    </row>
    <row r="16066" spans="1:2" x14ac:dyDescent="0.25">
      <c r="A16066" s="57">
        <v>71121104</v>
      </c>
      <c r="B16066" s="58" t="s">
        <v>14070</v>
      </c>
    </row>
    <row r="16067" spans="1:2" x14ac:dyDescent="0.25">
      <c r="A16067" s="57">
        <v>71121105</v>
      </c>
      <c r="B16067" s="58" t="s">
        <v>11412</v>
      </c>
    </row>
    <row r="16068" spans="1:2" x14ac:dyDescent="0.25">
      <c r="A16068" s="57">
        <v>71121106</v>
      </c>
      <c r="B16068" s="58" t="s">
        <v>5291</v>
      </c>
    </row>
    <row r="16069" spans="1:2" x14ac:dyDescent="0.25">
      <c r="A16069" s="57">
        <v>71121107</v>
      </c>
      <c r="B16069" s="58" t="s">
        <v>18781</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11586</v>
      </c>
    </row>
    <row r="16073" spans="1:2" x14ac:dyDescent="0.25">
      <c r="A16073" s="57">
        <v>71121111</v>
      </c>
      <c r="B16073" s="58" t="s">
        <v>17115</v>
      </c>
    </row>
    <row r="16074" spans="1:2" x14ac:dyDescent="0.25">
      <c r="A16074" s="57">
        <v>71121112</v>
      </c>
      <c r="B16074" s="58" t="s">
        <v>10616</v>
      </c>
    </row>
    <row r="16075" spans="1:2" x14ac:dyDescent="0.25">
      <c r="A16075" s="57">
        <v>71121113</v>
      </c>
      <c r="B16075" s="58" t="s">
        <v>280</v>
      </c>
    </row>
    <row r="16076" spans="1:2" x14ac:dyDescent="0.25">
      <c r="A16076" s="57">
        <v>71121114</v>
      </c>
      <c r="B16076" s="58" t="s">
        <v>13819</v>
      </c>
    </row>
    <row r="16077" spans="1:2" x14ac:dyDescent="0.25">
      <c r="A16077" s="57">
        <v>71121115</v>
      </c>
      <c r="B16077" s="58" t="s">
        <v>12588</v>
      </c>
    </row>
    <row r="16078" spans="1:2" x14ac:dyDescent="0.25">
      <c r="A16078" s="57">
        <v>71121116</v>
      </c>
      <c r="B16078" s="58" t="s">
        <v>3766</v>
      </c>
    </row>
    <row r="16079" spans="1:2" x14ac:dyDescent="0.25">
      <c r="A16079" s="57">
        <v>71121117</v>
      </c>
      <c r="B16079" s="58" t="s">
        <v>15826</v>
      </c>
    </row>
    <row r="16080" spans="1:2" x14ac:dyDescent="0.25">
      <c r="A16080" s="57">
        <v>71121118</v>
      </c>
      <c r="B16080" s="58" t="s">
        <v>15072</v>
      </c>
    </row>
    <row r="16081" spans="1:2" x14ac:dyDescent="0.25">
      <c r="A16081" s="57">
        <v>71121119</v>
      </c>
      <c r="B16081" s="58" t="s">
        <v>3702</v>
      </c>
    </row>
    <row r="16082" spans="1:2" x14ac:dyDescent="0.25">
      <c r="A16082" s="57">
        <v>71121120</v>
      </c>
      <c r="B16082" s="58" t="s">
        <v>13843</v>
      </c>
    </row>
    <row r="16083" spans="1:2" x14ac:dyDescent="0.25">
      <c r="A16083" s="57">
        <v>71121121</v>
      </c>
      <c r="B16083" s="58" t="s">
        <v>1008</v>
      </c>
    </row>
    <row r="16084" spans="1:2" x14ac:dyDescent="0.25">
      <c r="A16084" s="57">
        <v>71121122</v>
      </c>
      <c r="B16084" s="58" t="s">
        <v>13864</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11050</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16416</v>
      </c>
    </row>
    <row r="16094" spans="1:2" x14ac:dyDescent="0.25">
      <c r="A16094" s="57">
        <v>71121301</v>
      </c>
      <c r="B16094" s="58" t="s">
        <v>13945</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14664</v>
      </c>
    </row>
    <row r="16103" spans="1:2" x14ac:dyDescent="0.25">
      <c r="A16103" s="57">
        <v>71121405</v>
      </c>
      <c r="B16103" s="58" t="s">
        <v>15363</v>
      </c>
    </row>
    <row r="16104" spans="1:2" x14ac:dyDescent="0.25">
      <c r="A16104" s="57">
        <v>71121406</v>
      </c>
      <c r="B16104" s="58" t="s">
        <v>4212</v>
      </c>
    </row>
    <row r="16105" spans="1:2" x14ac:dyDescent="0.25">
      <c r="A16105" s="57">
        <v>71121407</v>
      </c>
      <c r="B16105" s="58" t="s">
        <v>5566</v>
      </c>
    </row>
    <row r="16106" spans="1:2" x14ac:dyDescent="0.25">
      <c r="A16106" s="57">
        <v>71121501</v>
      </c>
      <c r="B16106" s="58" t="s">
        <v>11062</v>
      </c>
    </row>
    <row r="16107" spans="1:2" x14ac:dyDescent="0.25">
      <c r="A16107" s="57">
        <v>71121502</v>
      </c>
      <c r="B16107" s="58" t="s">
        <v>11901</v>
      </c>
    </row>
    <row r="16108" spans="1:2" x14ac:dyDescent="0.25">
      <c r="A16108" s="57">
        <v>71121503</v>
      </c>
      <c r="B16108" s="58" t="s">
        <v>4187</v>
      </c>
    </row>
    <row r="16109" spans="1:2" x14ac:dyDescent="0.25">
      <c r="A16109" s="57">
        <v>71121504</v>
      </c>
      <c r="B16109" s="58" t="s">
        <v>4877</v>
      </c>
    </row>
    <row r="16110" spans="1:2" x14ac:dyDescent="0.25">
      <c r="A16110" s="57">
        <v>71121505</v>
      </c>
      <c r="B16110" s="58" t="s">
        <v>12098</v>
      </c>
    </row>
    <row r="16111" spans="1:2" x14ac:dyDescent="0.25">
      <c r="A16111" s="57">
        <v>71121506</v>
      </c>
      <c r="B16111" s="58" t="s">
        <v>13595</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18646</v>
      </c>
    </row>
    <row r="16115" spans="1:2" x14ac:dyDescent="0.25">
      <c r="A16115" s="57">
        <v>71121510</v>
      </c>
      <c r="B16115" s="58" t="s">
        <v>3953</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15298</v>
      </c>
    </row>
    <row r="16120" spans="1:2" x14ac:dyDescent="0.25">
      <c r="A16120" s="57">
        <v>71121515</v>
      </c>
      <c r="B16120" s="58" t="s">
        <v>1149</v>
      </c>
    </row>
    <row r="16121" spans="1:2" x14ac:dyDescent="0.25">
      <c r="A16121" s="57">
        <v>71121516</v>
      </c>
      <c r="B16121" s="58" t="s">
        <v>5619</v>
      </c>
    </row>
    <row r="16122" spans="1:2" x14ac:dyDescent="0.25">
      <c r="A16122" s="57">
        <v>71121601</v>
      </c>
      <c r="B16122" s="58" t="s">
        <v>5298</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15743</v>
      </c>
    </row>
    <row r="16129" spans="1:2" x14ac:dyDescent="0.25">
      <c r="A16129" s="57">
        <v>71121608</v>
      </c>
      <c r="B16129" s="58" t="s">
        <v>6431</v>
      </c>
    </row>
    <row r="16130" spans="1:2" x14ac:dyDescent="0.25">
      <c r="A16130" s="57">
        <v>71121609</v>
      </c>
      <c r="B16130" s="58" t="s">
        <v>10279</v>
      </c>
    </row>
    <row r="16131" spans="1:2" x14ac:dyDescent="0.25">
      <c r="A16131" s="57">
        <v>71121610</v>
      </c>
      <c r="B16131" s="58" t="s">
        <v>6156</v>
      </c>
    </row>
    <row r="16132" spans="1:2" x14ac:dyDescent="0.25">
      <c r="A16132" s="57">
        <v>71121611</v>
      </c>
      <c r="B16132" s="58" t="s">
        <v>15517</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5572</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16347</v>
      </c>
    </row>
    <row r="16142" spans="1:2" x14ac:dyDescent="0.25">
      <c r="A16142" s="57">
        <v>71121621</v>
      </c>
      <c r="B16142" s="58" t="s">
        <v>15779</v>
      </c>
    </row>
    <row r="16143" spans="1:2" x14ac:dyDescent="0.25">
      <c r="A16143" s="57">
        <v>71121622</v>
      </c>
      <c r="B16143" s="58" t="s">
        <v>2639</v>
      </c>
    </row>
    <row r="16144" spans="1:2" x14ac:dyDescent="0.25">
      <c r="A16144" s="57">
        <v>71121623</v>
      </c>
      <c r="B16144" s="58" t="s">
        <v>8734</v>
      </c>
    </row>
    <row r="16145" spans="1:2" x14ac:dyDescent="0.25">
      <c r="A16145" s="57">
        <v>71121624</v>
      </c>
      <c r="B16145" s="58" t="s">
        <v>2615</v>
      </c>
    </row>
    <row r="16146" spans="1:2" x14ac:dyDescent="0.25">
      <c r="A16146" s="57">
        <v>71121625</v>
      </c>
      <c r="B16146" s="58" t="s">
        <v>7679</v>
      </c>
    </row>
    <row r="16147" spans="1:2" x14ac:dyDescent="0.25">
      <c r="A16147" s="57">
        <v>71121626</v>
      </c>
      <c r="B16147" s="58" t="s">
        <v>4100</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5269</v>
      </c>
    </row>
    <row r="16151" spans="1:2" x14ac:dyDescent="0.25">
      <c r="A16151" s="57">
        <v>71121630</v>
      </c>
      <c r="B16151" s="58" t="s">
        <v>2725</v>
      </c>
    </row>
    <row r="16152" spans="1:2" x14ac:dyDescent="0.25">
      <c r="A16152" s="57">
        <v>71121631</v>
      </c>
      <c r="B16152" s="58" t="s">
        <v>15307</v>
      </c>
    </row>
    <row r="16153" spans="1:2" x14ac:dyDescent="0.25">
      <c r="A16153" s="57">
        <v>71121632</v>
      </c>
      <c r="B16153" s="58" t="s">
        <v>14179</v>
      </c>
    </row>
    <row r="16154" spans="1:2" x14ac:dyDescent="0.25">
      <c r="A16154" s="57">
        <v>71121633</v>
      </c>
      <c r="B16154" s="58" t="s">
        <v>13890</v>
      </c>
    </row>
    <row r="16155" spans="1:2" x14ac:dyDescent="0.25">
      <c r="A16155" s="57">
        <v>71121634</v>
      </c>
      <c r="B16155" s="58" t="s">
        <v>4203</v>
      </c>
    </row>
    <row r="16156" spans="1:2" x14ac:dyDescent="0.25">
      <c r="A16156" s="57">
        <v>71121635</v>
      </c>
      <c r="B16156" s="58" t="s">
        <v>16127</v>
      </c>
    </row>
    <row r="16157" spans="1:2" x14ac:dyDescent="0.25">
      <c r="A16157" s="57">
        <v>71121636</v>
      </c>
      <c r="B16157" s="58" t="s">
        <v>2161</v>
      </c>
    </row>
    <row r="16158" spans="1:2" x14ac:dyDescent="0.25">
      <c r="A16158" s="57">
        <v>71121637</v>
      </c>
      <c r="B16158" s="58" t="s">
        <v>13546</v>
      </c>
    </row>
    <row r="16159" spans="1:2" x14ac:dyDescent="0.25">
      <c r="A16159" s="57">
        <v>71121701</v>
      </c>
      <c r="B16159" s="58" t="s">
        <v>5818</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14655</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11136</v>
      </c>
    </row>
    <row r="16166" spans="1:2" x14ac:dyDescent="0.25">
      <c r="A16166" s="57">
        <v>71121802</v>
      </c>
      <c r="B16166" s="58" t="s">
        <v>2853</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14786</v>
      </c>
    </row>
    <row r="16172" spans="1:2" x14ac:dyDescent="0.25">
      <c r="A16172" s="57">
        <v>71122001</v>
      </c>
      <c r="B16172" s="58" t="s">
        <v>18184</v>
      </c>
    </row>
    <row r="16173" spans="1:2" x14ac:dyDescent="0.25">
      <c r="A16173" s="57">
        <v>71122002</v>
      </c>
      <c r="B16173" s="58" t="s">
        <v>12554</v>
      </c>
    </row>
    <row r="16174" spans="1:2" x14ac:dyDescent="0.25">
      <c r="A16174" s="57">
        <v>71122003</v>
      </c>
      <c r="B16174" s="58" t="s">
        <v>4259</v>
      </c>
    </row>
    <row r="16175" spans="1:2" x14ac:dyDescent="0.25">
      <c r="A16175" s="57">
        <v>71122004</v>
      </c>
      <c r="B16175" s="58" t="s">
        <v>16310</v>
      </c>
    </row>
    <row r="16176" spans="1:2" x14ac:dyDescent="0.25">
      <c r="A16176" s="57">
        <v>71122005</v>
      </c>
      <c r="B16176" s="58" t="s">
        <v>18497</v>
      </c>
    </row>
    <row r="16177" spans="1:2" x14ac:dyDescent="0.25">
      <c r="A16177" s="57">
        <v>71122006</v>
      </c>
      <c r="B16177" s="58" t="s">
        <v>11818</v>
      </c>
    </row>
    <row r="16178" spans="1:2" x14ac:dyDescent="0.25">
      <c r="A16178" s="57">
        <v>71122101</v>
      </c>
      <c r="B16178" s="58" t="s">
        <v>10723</v>
      </c>
    </row>
    <row r="16179" spans="1:2" x14ac:dyDescent="0.25">
      <c r="A16179" s="57">
        <v>71122102</v>
      </c>
      <c r="B16179" s="58" t="s">
        <v>10138</v>
      </c>
    </row>
    <row r="16180" spans="1:2" x14ac:dyDescent="0.25">
      <c r="A16180" s="57">
        <v>71122103</v>
      </c>
      <c r="B16180" s="58" t="s">
        <v>10518</v>
      </c>
    </row>
    <row r="16181" spans="1:2" x14ac:dyDescent="0.25">
      <c r="A16181" s="57">
        <v>71122104</v>
      </c>
      <c r="B16181" s="58" t="s">
        <v>14056</v>
      </c>
    </row>
    <row r="16182" spans="1:2" x14ac:dyDescent="0.25">
      <c r="A16182" s="57">
        <v>71122105</v>
      </c>
      <c r="B16182" s="58" t="s">
        <v>3026</v>
      </c>
    </row>
    <row r="16183" spans="1:2" x14ac:dyDescent="0.25">
      <c r="A16183" s="57">
        <v>71122107</v>
      </c>
      <c r="B16183" s="58" t="s">
        <v>6886</v>
      </c>
    </row>
    <row r="16184" spans="1:2" x14ac:dyDescent="0.25">
      <c r="A16184" s="57">
        <v>71122108</v>
      </c>
      <c r="B16184" s="58" t="s">
        <v>3204</v>
      </c>
    </row>
    <row r="16185" spans="1:2" x14ac:dyDescent="0.25">
      <c r="A16185" s="57">
        <v>71122109</v>
      </c>
      <c r="B16185" s="58" t="s">
        <v>7441</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15610</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3324</v>
      </c>
    </row>
    <row r="16196" spans="1:2" x14ac:dyDescent="0.25">
      <c r="A16196" s="57">
        <v>71122301</v>
      </c>
      <c r="B16196" s="58" t="s">
        <v>14597</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4578</v>
      </c>
    </row>
    <row r="16201" spans="1:2" x14ac:dyDescent="0.25">
      <c r="A16201" s="57">
        <v>71122306</v>
      </c>
      <c r="B16201" s="58" t="s">
        <v>13936</v>
      </c>
    </row>
    <row r="16202" spans="1:2" x14ac:dyDescent="0.25">
      <c r="A16202" s="57">
        <v>71122401</v>
      </c>
      <c r="B16202" s="58" t="s">
        <v>5778</v>
      </c>
    </row>
    <row r="16203" spans="1:2" x14ac:dyDescent="0.25">
      <c r="A16203" s="57">
        <v>71122402</v>
      </c>
      <c r="B16203" s="58" t="s">
        <v>16005</v>
      </c>
    </row>
    <row r="16204" spans="1:2" x14ac:dyDescent="0.25">
      <c r="A16204" s="57">
        <v>71122403</v>
      </c>
      <c r="B16204" s="58" t="s">
        <v>6631</v>
      </c>
    </row>
    <row r="16205" spans="1:2" x14ac:dyDescent="0.25">
      <c r="A16205" s="57">
        <v>71122404</v>
      </c>
      <c r="B16205" s="58" t="s">
        <v>18696</v>
      </c>
    </row>
    <row r="16206" spans="1:2" x14ac:dyDescent="0.25">
      <c r="A16206" s="57">
        <v>71122405</v>
      </c>
      <c r="B16206" s="58" t="s">
        <v>8344</v>
      </c>
    </row>
    <row r="16207" spans="1:2" x14ac:dyDescent="0.25">
      <c r="A16207" s="57">
        <v>71122406</v>
      </c>
      <c r="B16207" s="58" t="s">
        <v>14989</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15531</v>
      </c>
    </row>
    <row r="16212" spans="1:2" x14ac:dyDescent="0.25">
      <c r="A16212" s="57">
        <v>71122501</v>
      </c>
      <c r="B16212" s="58" t="s">
        <v>15432</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14372</v>
      </c>
    </row>
    <row r="16217" spans="1:2" x14ac:dyDescent="0.25">
      <c r="A16217" s="57">
        <v>71122601</v>
      </c>
      <c r="B16217" s="58" t="s">
        <v>13512</v>
      </c>
    </row>
    <row r="16218" spans="1:2" x14ac:dyDescent="0.25">
      <c r="A16218" s="57">
        <v>71122602</v>
      </c>
      <c r="B16218" s="58" t="s">
        <v>5639</v>
      </c>
    </row>
    <row r="16219" spans="1:2" x14ac:dyDescent="0.25">
      <c r="A16219" s="57">
        <v>71122603</v>
      </c>
      <c r="B16219" s="58" t="s">
        <v>1089</v>
      </c>
    </row>
    <row r="16220" spans="1:2" x14ac:dyDescent="0.25">
      <c r="A16220" s="57">
        <v>71122604</v>
      </c>
      <c r="B16220" s="58" t="s">
        <v>13917</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16564</v>
      </c>
    </row>
    <row r="16224" spans="1:2" x14ac:dyDescent="0.25">
      <c r="A16224" s="57">
        <v>71122608</v>
      </c>
      <c r="B16224" s="58" t="s">
        <v>15590</v>
      </c>
    </row>
    <row r="16225" spans="1:2" x14ac:dyDescent="0.25">
      <c r="A16225" s="57">
        <v>71122609</v>
      </c>
      <c r="B16225" s="58" t="s">
        <v>5217</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14437</v>
      </c>
    </row>
    <row r="16229" spans="1:2" x14ac:dyDescent="0.25">
      <c r="A16229" s="57">
        <v>71122613</v>
      </c>
      <c r="B16229" s="58" t="s">
        <v>8860</v>
      </c>
    </row>
    <row r="16230" spans="1:2" x14ac:dyDescent="0.25">
      <c r="A16230" s="57">
        <v>71122701</v>
      </c>
      <c r="B16230" s="58" t="s">
        <v>9666</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15851</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5819</v>
      </c>
    </row>
    <row r="16237" spans="1:2" x14ac:dyDescent="0.25">
      <c r="A16237" s="57">
        <v>71122708</v>
      </c>
      <c r="B16237" s="58" t="s">
        <v>6977</v>
      </c>
    </row>
    <row r="16238" spans="1:2" x14ac:dyDescent="0.25">
      <c r="A16238" s="57">
        <v>71122801</v>
      </c>
      <c r="B16238" s="58" t="s">
        <v>5030</v>
      </c>
    </row>
    <row r="16239" spans="1:2" x14ac:dyDescent="0.25">
      <c r="A16239" s="57">
        <v>71122802</v>
      </c>
      <c r="B16239" s="58" t="s">
        <v>13645</v>
      </c>
    </row>
    <row r="16240" spans="1:2" x14ac:dyDescent="0.25">
      <c r="A16240" s="57">
        <v>71122803</v>
      </c>
      <c r="B16240" s="58" t="s">
        <v>12036</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15199</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12461</v>
      </c>
    </row>
    <row r="16247" spans="1:2" x14ac:dyDescent="0.25">
      <c r="A16247" s="57">
        <v>71122901</v>
      </c>
      <c r="B16247" s="58" t="s">
        <v>16561</v>
      </c>
    </row>
    <row r="16248" spans="1:2" x14ac:dyDescent="0.25">
      <c r="A16248" s="57">
        <v>71122902</v>
      </c>
      <c r="B16248" s="58" t="s">
        <v>2616</v>
      </c>
    </row>
    <row r="16249" spans="1:2" x14ac:dyDescent="0.25">
      <c r="A16249" s="57">
        <v>71122903</v>
      </c>
      <c r="B16249" s="58" t="s">
        <v>16042</v>
      </c>
    </row>
    <row r="16250" spans="1:2" x14ac:dyDescent="0.25">
      <c r="A16250" s="57">
        <v>71122904</v>
      </c>
      <c r="B16250" s="58" t="s">
        <v>16897</v>
      </c>
    </row>
    <row r="16251" spans="1:2" x14ac:dyDescent="0.25">
      <c r="A16251" s="57">
        <v>71122905</v>
      </c>
      <c r="B16251" s="58" t="s">
        <v>14583</v>
      </c>
    </row>
    <row r="16252" spans="1:2" x14ac:dyDescent="0.25">
      <c r="A16252" s="57">
        <v>71131001</v>
      </c>
      <c r="B16252" s="58" t="s">
        <v>5790</v>
      </c>
    </row>
    <row r="16253" spans="1:2" x14ac:dyDescent="0.25">
      <c r="A16253" s="57">
        <v>71131002</v>
      </c>
      <c r="B16253" s="58" t="s">
        <v>10523</v>
      </c>
    </row>
    <row r="16254" spans="1:2" x14ac:dyDescent="0.25">
      <c r="A16254" s="57">
        <v>71131003</v>
      </c>
      <c r="B16254" s="58" t="s">
        <v>16619</v>
      </c>
    </row>
    <row r="16255" spans="1:2" x14ac:dyDescent="0.25">
      <c r="A16255" s="57">
        <v>71131004</v>
      </c>
      <c r="B16255" s="58" t="s">
        <v>14639</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5568</v>
      </c>
    </row>
    <row r="16265" spans="1:2" x14ac:dyDescent="0.25">
      <c r="A16265" s="57">
        <v>71131014</v>
      </c>
      <c r="B16265" s="58" t="s">
        <v>11152</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14827</v>
      </c>
    </row>
    <row r="16271" spans="1:2" x14ac:dyDescent="0.25">
      <c r="A16271" s="57">
        <v>71131103</v>
      </c>
      <c r="B16271" s="58" t="s">
        <v>18198</v>
      </c>
    </row>
    <row r="16272" spans="1:2" x14ac:dyDescent="0.25">
      <c r="A16272" s="57">
        <v>71131104</v>
      </c>
      <c r="B16272" s="58" t="s">
        <v>7795</v>
      </c>
    </row>
    <row r="16273" spans="1:2" x14ac:dyDescent="0.25">
      <c r="A16273" s="57">
        <v>71131105</v>
      </c>
      <c r="B16273" s="58" t="s">
        <v>6130</v>
      </c>
    </row>
    <row r="16274" spans="1:2" x14ac:dyDescent="0.25">
      <c r="A16274" s="57">
        <v>71131106</v>
      </c>
      <c r="B16274" s="58" t="s">
        <v>13412</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9816</v>
      </c>
    </row>
    <row r="16280" spans="1:2" x14ac:dyDescent="0.25">
      <c r="A16280" s="57">
        <v>71131201</v>
      </c>
      <c r="B16280" s="58" t="s">
        <v>9899</v>
      </c>
    </row>
    <row r="16281" spans="1:2" x14ac:dyDescent="0.25">
      <c r="A16281" s="57">
        <v>71131301</v>
      </c>
      <c r="B16281" s="58" t="s">
        <v>8642</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9805</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14174</v>
      </c>
    </row>
    <row r="16288" spans="1:2" x14ac:dyDescent="0.25">
      <c r="A16288" s="57">
        <v>71131308</v>
      </c>
      <c r="B16288" s="58" t="s">
        <v>2834</v>
      </c>
    </row>
    <row r="16289" spans="1:2" x14ac:dyDescent="0.25">
      <c r="A16289" s="57">
        <v>71131309</v>
      </c>
      <c r="B16289" s="58" t="s">
        <v>14397</v>
      </c>
    </row>
    <row r="16290" spans="1:2" x14ac:dyDescent="0.25">
      <c r="A16290" s="57">
        <v>71131310</v>
      </c>
      <c r="B16290" s="58" t="s">
        <v>17840</v>
      </c>
    </row>
    <row r="16291" spans="1:2" x14ac:dyDescent="0.25">
      <c r="A16291" s="57">
        <v>71131401</v>
      </c>
      <c r="B16291" s="58" t="s">
        <v>12347</v>
      </c>
    </row>
    <row r="16292" spans="1:2" x14ac:dyDescent="0.25">
      <c r="A16292" s="57">
        <v>71131402</v>
      </c>
      <c r="B16292" s="58" t="s">
        <v>18494</v>
      </c>
    </row>
    <row r="16293" spans="1:2" x14ac:dyDescent="0.25">
      <c r="A16293" s="57">
        <v>71131403</v>
      </c>
      <c r="B16293" s="58" t="s">
        <v>15132</v>
      </c>
    </row>
    <row r="16294" spans="1:2" x14ac:dyDescent="0.25">
      <c r="A16294" s="57">
        <v>71141001</v>
      </c>
      <c r="B16294" s="58" t="s">
        <v>1021</v>
      </c>
    </row>
    <row r="16295" spans="1:2" x14ac:dyDescent="0.25">
      <c r="A16295" s="57">
        <v>71141002</v>
      </c>
      <c r="B16295" s="58" t="s">
        <v>4952</v>
      </c>
    </row>
    <row r="16296" spans="1:2" x14ac:dyDescent="0.25">
      <c r="A16296" s="57">
        <v>71141003</v>
      </c>
      <c r="B16296" s="58" t="s">
        <v>18296</v>
      </c>
    </row>
    <row r="16297" spans="1:2" x14ac:dyDescent="0.25">
      <c r="A16297" s="57">
        <v>71141004</v>
      </c>
      <c r="B16297" s="58" t="s">
        <v>10128</v>
      </c>
    </row>
    <row r="16298" spans="1:2" x14ac:dyDescent="0.25">
      <c r="A16298" s="57">
        <v>71141101</v>
      </c>
      <c r="B16298" s="58" t="s">
        <v>11430</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4214</v>
      </c>
    </row>
    <row r="16305" spans="1:2" x14ac:dyDescent="0.25">
      <c r="A16305" s="57">
        <v>71151004</v>
      </c>
      <c r="B16305" s="58" t="s">
        <v>13795</v>
      </c>
    </row>
    <row r="16306" spans="1:2" x14ac:dyDescent="0.25">
      <c r="A16306" s="57">
        <v>71151005</v>
      </c>
      <c r="B16306" s="58" t="s">
        <v>5668</v>
      </c>
    </row>
    <row r="16307" spans="1:2" x14ac:dyDescent="0.25">
      <c r="A16307" s="57">
        <v>71151101</v>
      </c>
      <c r="B16307" s="58" t="s">
        <v>7910</v>
      </c>
    </row>
    <row r="16308" spans="1:2" x14ac:dyDescent="0.25">
      <c r="A16308" s="57">
        <v>71151102</v>
      </c>
      <c r="B16308" s="58" t="s">
        <v>16330</v>
      </c>
    </row>
    <row r="16309" spans="1:2" x14ac:dyDescent="0.25">
      <c r="A16309" s="57">
        <v>71151103</v>
      </c>
      <c r="B16309" s="58" t="s">
        <v>5602</v>
      </c>
    </row>
    <row r="16310" spans="1:2" x14ac:dyDescent="0.25">
      <c r="A16310" s="57">
        <v>71151104</v>
      </c>
      <c r="B16310" s="58" t="s">
        <v>12209</v>
      </c>
    </row>
    <row r="16311" spans="1:2" x14ac:dyDescent="0.25">
      <c r="A16311" s="57">
        <v>71151105</v>
      </c>
      <c r="B16311" s="58" t="s">
        <v>1761</v>
      </c>
    </row>
    <row r="16312" spans="1:2" x14ac:dyDescent="0.25">
      <c r="A16312" s="57">
        <v>71151201</v>
      </c>
      <c r="B16312" s="58" t="s">
        <v>15819</v>
      </c>
    </row>
    <row r="16313" spans="1:2" x14ac:dyDescent="0.25">
      <c r="A16313" s="57">
        <v>71151202</v>
      </c>
      <c r="B16313" s="58" t="s">
        <v>10806</v>
      </c>
    </row>
    <row r="16314" spans="1:2" x14ac:dyDescent="0.25">
      <c r="A16314" s="57">
        <v>71151203</v>
      </c>
      <c r="B16314" s="58" t="s">
        <v>16525</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14404</v>
      </c>
    </row>
    <row r="16319" spans="1:2" x14ac:dyDescent="0.25">
      <c r="A16319" s="57">
        <v>71151305</v>
      </c>
      <c r="B16319" s="58" t="s">
        <v>7155</v>
      </c>
    </row>
    <row r="16320" spans="1:2" x14ac:dyDescent="0.25">
      <c r="A16320" s="57">
        <v>71151306</v>
      </c>
      <c r="B16320" s="58" t="s">
        <v>4972</v>
      </c>
    </row>
    <row r="16321" spans="1:2" x14ac:dyDescent="0.25">
      <c r="A16321" s="57">
        <v>71151307</v>
      </c>
      <c r="B16321" s="58" t="s">
        <v>5969</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8584</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4831</v>
      </c>
    </row>
    <row r="16330" spans="1:2" x14ac:dyDescent="0.25">
      <c r="A16330" s="57">
        <v>71151401</v>
      </c>
      <c r="B16330" s="58" t="s">
        <v>10366</v>
      </c>
    </row>
    <row r="16331" spans="1:2" x14ac:dyDescent="0.25">
      <c r="A16331" s="57">
        <v>71151402</v>
      </c>
      <c r="B16331" s="58" t="s">
        <v>5915</v>
      </c>
    </row>
    <row r="16332" spans="1:2" x14ac:dyDescent="0.25">
      <c r="A16332" s="57">
        <v>71151403</v>
      </c>
      <c r="B16332" s="58" t="s">
        <v>8271</v>
      </c>
    </row>
    <row r="16333" spans="1:2" x14ac:dyDescent="0.25">
      <c r="A16333" s="57">
        <v>71151404</v>
      </c>
      <c r="B16333" s="58" t="s">
        <v>10257</v>
      </c>
    </row>
    <row r="16334" spans="1:2" x14ac:dyDescent="0.25">
      <c r="A16334" s="57">
        <v>71151405</v>
      </c>
      <c r="B16334" s="58" t="s">
        <v>10689</v>
      </c>
    </row>
    <row r="16335" spans="1:2" x14ac:dyDescent="0.25">
      <c r="A16335" s="57">
        <v>71151406</v>
      </c>
      <c r="B16335" s="58" t="s">
        <v>13455</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6560</v>
      </c>
    </row>
    <row r="16339" spans="1:2" x14ac:dyDescent="0.25">
      <c r="A16339" s="57">
        <v>71161004</v>
      </c>
      <c r="B16339" s="58" t="s">
        <v>9984</v>
      </c>
    </row>
    <row r="16340" spans="1:2" x14ac:dyDescent="0.25">
      <c r="A16340" s="57">
        <v>71161005</v>
      </c>
      <c r="B16340" s="58" t="s">
        <v>9241</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15097</v>
      </c>
    </row>
    <row r="16344" spans="1:2" x14ac:dyDescent="0.25">
      <c r="A16344" s="57">
        <v>71161103</v>
      </c>
      <c r="B16344" s="58" t="s">
        <v>15618</v>
      </c>
    </row>
    <row r="16345" spans="1:2" x14ac:dyDescent="0.25">
      <c r="A16345" s="57">
        <v>71161104</v>
      </c>
      <c r="B16345" s="58" t="s">
        <v>17343</v>
      </c>
    </row>
    <row r="16346" spans="1:2" x14ac:dyDescent="0.25">
      <c r="A16346" s="57">
        <v>71161105</v>
      </c>
      <c r="B16346" s="58" t="s">
        <v>7336</v>
      </c>
    </row>
    <row r="16347" spans="1:2" x14ac:dyDescent="0.25">
      <c r="A16347" s="57">
        <v>71161106</v>
      </c>
      <c r="B16347" s="58" t="s">
        <v>4105</v>
      </c>
    </row>
    <row r="16348" spans="1:2" x14ac:dyDescent="0.25">
      <c r="A16348" s="57">
        <v>71161107</v>
      </c>
      <c r="B16348" s="58" t="s">
        <v>8181</v>
      </c>
    </row>
    <row r="16349" spans="1:2" x14ac:dyDescent="0.25">
      <c r="A16349" s="57">
        <v>71161109</v>
      </c>
      <c r="B16349" s="58" t="s">
        <v>10590</v>
      </c>
    </row>
    <row r="16350" spans="1:2" x14ac:dyDescent="0.25">
      <c r="A16350" s="57">
        <v>71161110</v>
      </c>
      <c r="B16350" s="58" t="s">
        <v>12916</v>
      </c>
    </row>
    <row r="16351" spans="1:2" x14ac:dyDescent="0.25">
      <c r="A16351" s="57">
        <v>71161111</v>
      </c>
      <c r="B16351" s="58" t="s">
        <v>1880</v>
      </c>
    </row>
    <row r="16352" spans="1:2" x14ac:dyDescent="0.25">
      <c r="A16352" s="57">
        <v>71161201</v>
      </c>
      <c r="B16352" s="58" t="s">
        <v>14159</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10474</v>
      </c>
    </row>
    <row r="16357" spans="1:2" x14ac:dyDescent="0.25">
      <c r="A16357" s="57">
        <v>71161206</v>
      </c>
      <c r="B16357" s="58" t="s">
        <v>8157</v>
      </c>
    </row>
    <row r="16358" spans="1:2" x14ac:dyDescent="0.25">
      <c r="A16358" s="57">
        <v>71161301</v>
      </c>
      <c r="B16358" s="58" t="s">
        <v>4910</v>
      </c>
    </row>
    <row r="16359" spans="1:2" x14ac:dyDescent="0.25">
      <c r="A16359" s="57">
        <v>71161302</v>
      </c>
      <c r="B16359" s="58" t="s">
        <v>1075</v>
      </c>
    </row>
    <row r="16360" spans="1:2" x14ac:dyDescent="0.25">
      <c r="A16360" s="57">
        <v>71161303</v>
      </c>
      <c r="B16360" s="58" t="s">
        <v>14258</v>
      </c>
    </row>
    <row r="16361" spans="1:2" x14ac:dyDescent="0.25">
      <c r="A16361" s="57">
        <v>71161304</v>
      </c>
      <c r="B16361" s="58" t="s">
        <v>6196</v>
      </c>
    </row>
    <row r="16362" spans="1:2" x14ac:dyDescent="0.25">
      <c r="A16362" s="57">
        <v>71161305</v>
      </c>
      <c r="B16362" s="58" t="s">
        <v>5415</v>
      </c>
    </row>
    <row r="16363" spans="1:2" x14ac:dyDescent="0.25">
      <c r="A16363" s="57">
        <v>71161306</v>
      </c>
      <c r="B16363" s="58" t="s">
        <v>12486</v>
      </c>
    </row>
    <row r="16364" spans="1:2" x14ac:dyDescent="0.25">
      <c r="A16364" s="57">
        <v>71161307</v>
      </c>
      <c r="B16364" s="58" t="s">
        <v>4408</v>
      </c>
    </row>
    <row r="16365" spans="1:2" x14ac:dyDescent="0.25">
      <c r="A16365" s="57">
        <v>71161308</v>
      </c>
      <c r="B16365" s="58" t="s">
        <v>16770</v>
      </c>
    </row>
    <row r="16366" spans="1:2" x14ac:dyDescent="0.25">
      <c r="A16366" s="57">
        <v>71161402</v>
      </c>
      <c r="B16366" s="58" t="s">
        <v>5158</v>
      </c>
    </row>
    <row r="16367" spans="1:2" x14ac:dyDescent="0.25">
      <c r="A16367" s="57">
        <v>71161403</v>
      </c>
      <c r="B16367" s="58" t="s">
        <v>13173</v>
      </c>
    </row>
    <row r="16368" spans="1:2" x14ac:dyDescent="0.25">
      <c r="A16368" s="57">
        <v>71161405</v>
      </c>
      <c r="B16368" s="58" t="s">
        <v>8510</v>
      </c>
    </row>
    <row r="16369" spans="1:2" x14ac:dyDescent="0.25">
      <c r="A16369" s="57">
        <v>71161407</v>
      </c>
      <c r="B16369" s="58" t="s">
        <v>5317</v>
      </c>
    </row>
    <row r="16370" spans="1:2" x14ac:dyDescent="0.25">
      <c r="A16370" s="57">
        <v>71161408</v>
      </c>
      <c r="B16370" s="58" t="s">
        <v>10700</v>
      </c>
    </row>
    <row r="16371" spans="1:2" x14ac:dyDescent="0.25">
      <c r="A16371" s="57">
        <v>71161409</v>
      </c>
      <c r="B16371" s="58" t="s">
        <v>15285</v>
      </c>
    </row>
    <row r="16372" spans="1:2" x14ac:dyDescent="0.25">
      <c r="A16372" s="57">
        <v>71161410</v>
      </c>
      <c r="B16372" s="58" t="s">
        <v>10256</v>
      </c>
    </row>
    <row r="16373" spans="1:2" x14ac:dyDescent="0.25">
      <c r="A16373" s="57">
        <v>71161411</v>
      </c>
      <c r="B16373" s="58" t="s">
        <v>10707</v>
      </c>
    </row>
    <row r="16374" spans="1:2" x14ac:dyDescent="0.25">
      <c r="A16374" s="57">
        <v>71161412</v>
      </c>
      <c r="B16374" s="58" t="s">
        <v>15973</v>
      </c>
    </row>
    <row r="16375" spans="1:2" x14ac:dyDescent="0.25">
      <c r="A16375" s="57">
        <v>71161413</v>
      </c>
      <c r="B16375" s="58" t="s">
        <v>18192</v>
      </c>
    </row>
    <row r="16376" spans="1:2" x14ac:dyDescent="0.25">
      <c r="A16376" s="57">
        <v>71161501</v>
      </c>
      <c r="B16376" s="58" t="s">
        <v>5131</v>
      </c>
    </row>
    <row r="16377" spans="1:2" x14ac:dyDescent="0.25">
      <c r="A16377" s="57">
        <v>71161502</v>
      </c>
      <c r="B16377" s="58" t="s">
        <v>5204</v>
      </c>
    </row>
    <row r="16378" spans="1:2" x14ac:dyDescent="0.25">
      <c r="A16378" s="57">
        <v>71161503</v>
      </c>
      <c r="B16378" s="58" t="s">
        <v>1302</v>
      </c>
    </row>
    <row r="16379" spans="1:2" x14ac:dyDescent="0.25">
      <c r="A16379" s="57">
        <v>71161504</v>
      </c>
      <c r="B16379" s="58" t="s">
        <v>15003</v>
      </c>
    </row>
    <row r="16380" spans="1:2" x14ac:dyDescent="0.25">
      <c r="A16380" s="57">
        <v>71161505</v>
      </c>
      <c r="B16380" s="58" t="s">
        <v>2808</v>
      </c>
    </row>
    <row r="16381" spans="1:2" x14ac:dyDescent="0.25">
      <c r="A16381" s="57">
        <v>72101501</v>
      </c>
      <c r="B16381" s="58" t="s">
        <v>5203</v>
      </c>
    </row>
    <row r="16382" spans="1:2" x14ac:dyDescent="0.25">
      <c r="A16382" s="57">
        <v>72101502</v>
      </c>
      <c r="B16382" s="58" t="s">
        <v>13010</v>
      </c>
    </row>
    <row r="16383" spans="1:2" x14ac:dyDescent="0.25">
      <c r="A16383" s="57">
        <v>72101503</v>
      </c>
      <c r="B16383" s="58" t="s">
        <v>4679</v>
      </c>
    </row>
    <row r="16384" spans="1:2" x14ac:dyDescent="0.25">
      <c r="A16384" s="57">
        <v>72101504</v>
      </c>
      <c r="B16384" s="58" t="s">
        <v>10306</v>
      </c>
    </row>
    <row r="16385" spans="1:2" x14ac:dyDescent="0.25">
      <c r="A16385" s="57">
        <v>72101505</v>
      </c>
      <c r="B16385" s="58" t="s">
        <v>17827</v>
      </c>
    </row>
    <row r="16386" spans="1:2" x14ac:dyDescent="0.25">
      <c r="A16386" s="57">
        <v>72101506</v>
      </c>
      <c r="B16386" s="58" t="s">
        <v>11106</v>
      </c>
    </row>
    <row r="16387" spans="1:2" x14ac:dyDescent="0.25">
      <c r="A16387" s="57">
        <v>72101601</v>
      </c>
      <c r="B16387" s="58" t="s">
        <v>11321</v>
      </c>
    </row>
    <row r="16388" spans="1:2" x14ac:dyDescent="0.25">
      <c r="A16388" s="57">
        <v>72101602</v>
      </c>
      <c r="B16388" s="58" t="s">
        <v>6110</v>
      </c>
    </row>
    <row r="16389" spans="1:2" x14ac:dyDescent="0.25">
      <c r="A16389" s="57">
        <v>72101603</v>
      </c>
      <c r="B16389" s="58" t="s">
        <v>5165</v>
      </c>
    </row>
    <row r="16390" spans="1:2" x14ac:dyDescent="0.25">
      <c r="A16390" s="57">
        <v>72101604</v>
      </c>
      <c r="B16390" s="58" t="s">
        <v>11910</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12201</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13691</v>
      </c>
    </row>
    <row r="16397" spans="1:2" x14ac:dyDescent="0.25">
      <c r="A16397" s="57">
        <v>72101704</v>
      </c>
      <c r="B16397" s="58" t="s">
        <v>5171</v>
      </c>
    </row>
    <row r="16398" spans="1:2" x14ac:dyDescent="0.25">
      <c r="A16398" s="57">
        <v>72101801</v>
      </c>
      <c r="B16398" s="58" t="s">
        <v>2632</v>
      </c>
    </row>
    <row r="16399" spans="1:2" x14ac:dyDescent="0.25">
      <c r="A16399" s="57">
        <v>72101802</v>
      </c>
      <c r="B16399" s="58" t="s">
        <v>16116</v>
      </c>
    </row>
    <row r="16400" spans="1:2" x14ac:dyDescent="0.25">
      <c r="A16400" s="57">
        <v>72101803</v>
      </c>
      <c r="B16400" s="58" t="s">
        <v>15656</v>
      </c>
    </row>
    <row r="16401" spans="1:2" x14ac:dyDescent="0.25">
      <c r="A16401" s="57">
        <v>72101901</v>
      </c>
      <c r="B16401" s="58" t="s">
        <v>4054</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12380</v>
      </c>
    </row>
    <row r="16407" spans="1:2" x14ac:dyDescent="0.25">
      <c r="A16407" s="57">
        <v>72102004</v>
      </c>
      <c r="B16407" s="58" t="s">
        <v>10642</v>
      </c>
    </row>
    <row r="16408" spans="1:2" x14ac:dyDescent="0.25">
      <c r="A16408" s="57">
        <v>72102005</v>
      </c>
      <c r="B16408" s="58" t="s">
        <v>1562</v>
      </c>
    </row>
    <row r="16409" spans="1:2" x14ac:dyDescent="0.25">
      <c r="A16409" s="57">
        <v>72102006</v>
      </c>
      <c r="B16409" s="58" t="s">
        <v>10521</v>
      </c>
    </row>
    <row r="16410" spans="1:2" x14ac:dyDescent="0.25">
      <c r="A16410" s="57">
        <v>72102101</v>
      </c>
      <c r="B16410" s="58" t="s">
        <v>16119</v>
      </c>
    </row>
    <row r="16411" spans="1:2" x14ac:dyDescent="0.25">
      <c r="A16411" s="57">
        <v>72102102</v>
      </c>
      <c r="B16411" s="58" t="s">
        <v>12064</v>
      </c>
    </row>
    <row r="16412" spans="1:2" x14ac:dyDescent="0.25">
      <c r="A16412" s="57">
        <v>72102103</v>
      </c>
      <c r="B16412" s="58" t="s">
        <v>3162</v>
      </c>
    </row>
    <row r="16413" spans="1:2" x14ac:dyDescent="0.25">
      <c r="A16413" s="57">
        <v>72102104</v>
      </c>
      <c r="B16413" s="58" t="s">
        <v>17197</v>
      </c>
    </row>
    <row r="16414" spans="1:2" x14ac:dyDescent="0.25">
      <c r="A16414" s="57">
        <v>72102105</v>
      </c>
      <c r="B16414" s="58" t="s">
        <v>5180</v>
      </c>
    </row>
    <row r="16415" spans="1:2" x14ac:dyDescent="0.25">
      <c r="A16415" s="57">
        <v>72102106</v>
      </c>
      <c r="B16415" s="58" t="s">
        <v>9485</v>
      </c>
    </row>
    <row r="16416" spans="1:2" x14ac:dyDescent="0.25">
      <c r="A16416" s="57">
        <v>72102201</v>
      </c>
      <c r="B16416" s="58" t="s">
        <v>3961</v>
      </c>
    </row>
    <row r="16417" spans="1:2" x14ac:dyDescent="0.25">
      <c r="A16417" s="57">
        <v>72102202</v>
      </c>
      <c r="B16417" s="58" t="s">
        <v>11634</v>
      </c>
    </row>
    <row r="16418" spans="1:2" x14ac:dyDescent="0.25">
      <c r="A16418" s="57">
        <v>72102203</v>
      </c>
      <c r="B16418" s="58" t="s">
        <v>18777</v>
      </c>
    </row>
    <row r="16419" spans="1:2" x14ac:dyDescent="0.25">
      <c r="A16419" s="57">
        <v>72102204</v>
      </c>
      <c r="B16419" s="58" t="s">
        <v>5586</v>
      </c>
    </row>
    <row r="16420" spans="1:2" x14ac:dyDescent="0.25">
      <c r="A16420" s="57">
        <v>72102205</v>
      </c>
      <c r="B16420" s="58" t="s">
        <v>3911</v>
      </c>
    </row>
    <row r="16421" spans="1:2" x14ac:dyDescent="0.25">
      <c r="A16421" s="57">
        <v>72102206</v>
      </c>
      <c r="B16421" s="58" t="s">
        <v>8262</v>
      </c>
    </row>
    <row r="16422" spans="1:2" x14ac:dyDescent="0.25">
      <c r="A16422" s="57">
        <v>72102207</v>
      </c>
      <c r="B16422" s="58" t="s">
        <v>10672</v>
      </c>
    </row>
    <row r="16423" spans="1:2" x14ac:dyDescent="0.25">
      <c r="A16423" s="57">
        <v>72102208</v>
      </c>
      <c r="B16423" s="58" t="s">
        <v>8604</v>
      </c>
    </row>
    <row r="16424" spans="1:2" x14ac:dyDescent="0.25">
      <c r="A16424" s="57">
        <v>72102209</v>
      </c>
      <c r="B16424" s="58" t="s">
        <v>9870</v>
      </c>
    </row>
    <row r="16425" spans="1:2" x14ac:dyDescent="0.25">
      <c r="A16425" s="57">
        <v>72102301</v>
      </c>
      <c r="B16425" s="58" t="s">
        <v>2678</v>
      </c>
    </row>
    <row r="16426" spans="1:2" x14ac:dyDescent="0.25">
      <c r="A16426" s="57">
        <v>72102302</v>
      </c>
      <c r="B16426" s="58" t="s">
        <v>12771</v>
      </c>
    </row>
    <row r="16427" spans="1:2" x14ac:dyDescent="0.25">
      <c r="A16427" s="57">
        <v>72102303</v>
      </c>
      <c r="B16427" s="58" t="s">
        <v>9269</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15762</v>
      </c>
    </row>
    <row r="16432" spans="1:2" x14ac:dyDescent="0.25">
      <c r="A16432" s="57">
        <v>72102403</v>
      </c>
      <c r="B16432" s="58" t="s">
        <v>8134</v>
      </c>
    </row>
    <row r="16433" spans="1:2" x14ac:dyDescent="0.25">
      <c r="A16433" s="57">
        <v>72102404</v>
      </c>
      <c r="B16433" s="58" t="s">
        <v>15140</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10684</v>
      </c>
    </row>
    <row r="16437" spans="1:2" x14ac:dyDescent="0.25">
      <c r="A16437" s="57">
        <v>72102503</v>
      </c>
      <c r="B16437" s="58" t="s">
        <v>15544</v>
      </c>
    </row>
    <row r="16438" spans="1:2" x14ac:dyDescent="0.25">
      <c r="A16438" s="57">
        <v>72102504</v>
      </c>
      <c r="B16438" s="58" t="s">
        <v>3980</v>
      </c>
    </row>
    <row r="16439" spans="1:2" x14ac:dyDescent="0.25">
      <c r="A16439" s="57">
        <v>72102505</v>
      </c>
      <c r="B16439" s="58" t="s">
        <v>11128</v>
      </c>
    </row>
    <row r="16440" spans="1:2" x14ac:dyDescent="0.25">
      <c r="A16440" s="57">
        <v>72102506</v>
      </c>
      <c r="B16440" s="58" t="s">
        <v>8683</v>
      </c>
    </row>
    <row r="16441" spans="1:2" x14ac:dyDescent="0.25">
      <c r="A16441" s="57">
        <v>72102507</v>
      </c>
      <c r="B16441" s="58" t="s">
        <v>10655</v>
      </c>
    </row>
    <row r="16442" spans="1:2" x14ac:dyDescent="0.25">
      <c r="A16442" s="57">
        <v>72102508</v>
      </c>
      <c r="B16442" s="58" t="s">
        <v>10303</v>
      </c>
    </row>
    <row r="16443" spans="1:2" x14ac:dyDescent="0.25">
      <c r="A16443" s="57">
        <v>72102601</v>
      </c>
      <c r="B16443" s="58" t="s">
        <v>6790</v>
      </c>
    </row>
    <row r="16444" spans="1:2" x14ac:dyDescent="0.25">
      <c r="A16444" s="57">
        <v>72102602</v>
      </c>
      <c r="B16444" s="58" t="s">
        <v>4406</v>
      </c>
    </row>
    <row r="16445" spans="1:2" x14ac:dyDescent="0.25">
      <c r="A16445" s="57">
        <v>72102701</v>
      </c>
      <c r="B16445" s="58" t="s">
        <v>12897</v>
      </c>
    </row>
    <row r="16446" spans="1:2" x14ac:dyDescent="0.25">
      <c r="A16446" s="57">
        <v>72102702</v>
      </c>
      <c r="B16446" s="58" t="s">
        <v>14293</v>
      </c>
    </row>
    <row r="16447" spans="1:2" x14ac:dyDescent="0.25">
      <c r="A16447" s="57">
        <v>72102703</v>
      </c>
      <c r="B16447" s="58" t="s">
        <v>15280</v>
      </c>
    </row>
    <row r="16448" spans="1:2" x14ac:dyDescent="0.25">
      <c r="A16448" s="57">
        <v>72102801</v>
      </c>
      <c r="B16448" s="58" t="s">
        <v>891</v>
      </c>
    </row>
    <row r="16449" spans="1:2" x14ac:dyDescent="0.25">
      <c r="A16449" s="57">
        <v>72102802</v>
      </c>
      <c r="B16449" s="58" t="s">
        <v>5</v>
      </c>
    </row>
    <row r="16450" spans="1:2" x14ac:dyDescent="0.25">
      <c r="A16450" s="57">
        <v>72102901</v>
      </c>
      <c r="B16450" s="58" t="s">
        <v>14730</v>
      </c>
    </row>
    <row r="16451" spans="1:2" x14ac:dyDescent="0.25">
      <c r="A16451" s="57">
        <v>72102902</v>
      </c>
      <c r="B16451" s="58" t="s">
        <v>6257</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15868</v>
      </c>
    </row>
    <row r="16457" spans="1:2" x14ac:dyDescent="0.25">
      <c r="A16457" s="57">
        <v>72103003</v>
      </c>
      <c r="B16457" s="58" t="s">
        <v>7073</v>
      </c>
    </row>
    <row r="16458" spans="1:2" x14ac:dyDescent="0.25">
      <c r="A16458" s="57">
        <v>72103004</v>
      </c>
      <c r="B16458" s="58" t="s">
        <v>5841</v>
      </c>
    </row>
    <row r="16459" spans="1:2" x14ac:dyDescent="0.25">
      <c r="A16459" s="57">
        <v>72131501</v>
      </c>
      <c r="B16459" s="58" t="s">
        <v>11160</v>
      </c>
    </row>
    <row r="16460" spans="1:2" x14ac:dyDescent="0.25">
      <c r="A16460" s="57">
        <v>72131502</v>
      </c>
      <c r="B16460" s="58" t="s">
        <v>13047</v>
      </c>
    </row>
    <row r="16461" spans="1:2" x14ac:dyDescent="0.25">
      <c r="A16461" s="57">
        <v>72131601</v>
      </c>
      <c r="B16461" s="58" t="s">
        <v>2206</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14887</v>
      </c>
    </row>
    <row r="16465" spans="1:2" x14ac:dyDescent="0.25">
      <c r="A16465" s="57">
        <v>73101502</v>
      </c>
      <c r="B16465" s="58" t="s">
        <v>18814</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18648</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14191</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5244</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1726</v>
      </c>
    </row>
    <row r="16486" spans="1:2" x14ac:dyDescent="0.25">
      <c r="A16486" s="57">
        <v>73101801</v>
      </c>
      <c r="B16486" s="58" t="s">
        <v>82</v>
      </c>
    </row>
    <row r="16487" spans="1:2" x14ac:dyDescent="0.25">
      <c r="A16487" s="57">
        <v>73101802</v>
      </c>
      <c r="B16487" s="58" t="s">
        <v>4996</v>
      </c>
    </row>
    <row r="16488" spans="1:2" x14ac:dyDescent="0.25">
      <c r="A16488" s="57">
        <v>73101901</v>
      </c>
      <c r="B16488" s="58" t="s">
        <v>17139</v>
      </c>
    </row>
    <row r="16489" spans="1:2" x14ac:dyDescent="0.25">
      <c r="A16489" s="57">
        <v>73101902</v>
      </c>
      <c r="B16489" s="58" t="s">
        <v>14936</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9419</v>
      </c>
    </row>
    <row r="16493" spans="1:2" x14ac:dyDescent="0.25">
      <c r="A16493" s="57">
        <v>73111503</v>
      </c>
      <c r="B16493" s="58" t="s">
        <v>2992</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16316</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6527</v>
      </c>
    </row>
    <row r="16501" spans="1:2" x14ac:dyDescent="0.25">
      <c r="A16501" s="57">
        <v>73111604</v>
      </c>
      <c r="B16501" s="58" t="s">
        <v>17708</v>
      </c>
    </row>
    <row r="16502" spans="1:2" x14ac:dyDescent="0.25">
      <c r="A16502" s="57">
        <v>73121501</v>
      </c>
      <c r="B16502" s="58" t="s">
        <v>18827</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15738</v>
      </c>
    </row>
    <row r="16507" spans="1:2" x14ac:dyDescent="0.25">
      <c r="A16507" s="57">
        <v>73121506</v>
      </c>
      <c r="B16507" s="58" t="s">
        <v>8655</v>
      </c>
    </row>
    <row r="16508" spans="1:2" x14ac:dyDescent="0.25">
      <c r="A16508" s="57">
        <v>73121507</v>
      </c>
      <c r="B16508" s="58" t="s">
        <v>13899</v>
      </c>
    </row>
    <row r="16509" spans="1:2" x14ac:dyDescent="0.25">
      <c r="A16509" s="57">
        <v>73121508</v>
      </c>
      <c r="B16509" s="58" t="s">
        <v>7344</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10470</v>
      </c>
    </row>
    <row r="16513" spans="1:2" x14ac:dyDescent="0.25">
      <c r="A16513" s="57">
        <v>73121603</v>
      </c>
      <c r="B16513" s="58" t="s">
        <v>17390</v>
      </c>
    </row>
    <row r="16514" spans="1:2" x14ac:dyDescent="0.25">
      <c r="A16514" s="57">
        <v>73121606</v>
      </c>
      <c r="B16514" s="58" t="s">
        <v>14029</v>
      </c>
    </row>
    <row r="16515" spans="1:2" x14ac:dyDescent="0.25">
      <c r="A16515" s="57">
        <v>73121607</v>
      </c>
      <c r="B16515" s="58" t="s">
        <v>17979</v>
      </c>
    </row>
    <row r="16516" spans="1:2" x14ac:dyDescent="0.25">
      <c r="A16516" s="57">
        <v>73121608</v>
      </c>
      <c r="B16516" s="58" t="s">
        <v>15726</v>
      </c>
    </row>
    <row r="16517" spans="1:2" x14ac:dyDescent="0.25">
      <c r="A16517" s="57">
        <v>73121610</v>
      </c>
      <c r="B16517" s="58" t="s">
        <v>10470</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7344</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11518</v>
      </c>
    </row>
    <row r="16525" spans="1:2" x14ac:dyDescent="0.25">
      <c r="A16525" s="57">
        <v>73121805</v>
      </c>
      <c r="B16525" s="58" t="s">
        <v>16909</v>
      </c>
    </row>
    <row r="16526" spans="1:2" x14ac:dyDescent="0.25">
      <c r="A16526" s="57">
        <v>73121806</v>
      </c>
      <c r="B16526" s="58" t="s">
        <v>6893</v>
      </c>
    </row>
    <row r="16527" spans="1:2" x14ac:dyDescent="0.25">
      <c r="A16527" s="57">
        <v>73121807</v>
      </c>
      <c r="B16527" s="58" t="s">
        <v>6201</v>
      </c>
    </row>
    <row r="16528" spans="1:2" x14ac:dyDescent="0.25">
      <c r="A16528" s="57">
        <v>73131501</v>
      </c>
      <c r="B16528" s="58" t="s">
        <v>8390</v>
      </c>
    </row>
    <row r="16529" spans="1:2" x14ac:dyDescent="0.25">
      <c r="A16529" s="57">
        <v>73131502</v>
      </c>
      <c r="B16529" s="58" t="s">
        <v>5608</v>
      </c>
    </row>
    <row r="16530" spans="1:2" x14ac:dyDescent="0.25">
      <c r="A16530" s="57">
        <v>73131503</v>
      </c>
      <c r="B16530" s="58" t="s">
        <v>13734</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12619</v>
      </c>
    </row>
    <row r="16534" spans="1:2" x14ac:dyDescent="0.25">
      <c r="A16534" s="57">
        <v>73131507</v>
      </c>
      <c r="B16534" s="58" t="s">
        <v>14547</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16079</v>
      </c>
    </row>
    <row r="16539" spans="1:2" x14ac:dyDescent="0.25">
      <c r="A16539" s="57">
        <v>73131604</v>
      </c>
      <c r="B16539" s="58" t="s">
        <v>7434</v>
      </c>
    </row>
    <row r="16540" spans="1:2" x14ac:dyDescent="0.25">
      <c r="A16540" s="57">
        <v>73131605</v>
      </c>
      <c r="B16540" s="58" t="s">
        <v>11644</v>
      </c>
    </row>
    <row r="16541" spans="1:2" x14ac:dyDescent="0.25">
      <c r="A16541" s="57">
        <v>73131606</v>
      </c>
      <c r="B16541" s="58" t="s">
        <v>4908</v>
      </c>
    </row>
    <row r="16542" spans="1:2" x14ac:dyDescent="0.25">
      <c r="A16542" s="57">
        <v>73131607</v>
      </c>
      <c r="B16542" s="58" t="s">
        <v>13561</v>
      </c>
    </row>
    <row r="16543" spans="1:2" x14ac:dyDescent="0.25">
      <c r="A16543" s="57">
        <v>73131608</v>
      </c>
      <c r="B16543" s="58" t="s">
        <v>13908</v>
      </c>
    </row>
    <row r="16544" spans="1:2" x14ac:dyDescent="0.25">
      <c r="A16544" s="57">
        <v>73131701</v>
      </c>
      <c r="B16544" s="58" t="s">
        <v>16936</v>
      </c>
    </row>
    <row r="16545" spans="1:2" x14ac:dyDescent="0.25">
      <c r="A16545" s="57">
        <v>73131702</v>
      </c>
      <c r="B16545" s="58" t="s">
        <v>11189</v>
      </c>
    </row>
    <row r="16546" spans="1:2" x14ac:dyDescent="0.25">
      <c r="A16546" s="57">
        <v>73131703</v>
      </c>
      <c r="B16546" s="58" t="s">
        <v>8263</v>
      </c>
    </row>
    <row r="16547" spans="1:2" x14ac:dyDescent="0.25">
      <c r="A16547" s="57">
        <v>73131801</v>
      </c>
      <c r="B16547" s="58" t="s">
        <v>17787</v>
      </c>
    </row>
    <row r="16548" spans="1:2" x14ac:dyDescent="0.25">
      <c r="A16548" s="57">
        <v>73131802</v>
      </c>
      <c r="B16548" s="58" t="s">
        <v>5164</v>
      </c>
    </row>
    <row r="16549" spans="1:2" x14ac:dyDescent="0.25">
      <c r="A16549" s="57">
        <v>73131803</v>
      </c>
      <c r="B16549" s="58" t="s">
        <v>10113</v>
      </c>
    </row>
    <row r="16550" spans="1:2" x14ac:dyDescent="0.25">
      <c r="A16550" s="57">
        <v>73131804</v>
      </c>
      <c r="B16550" s="58" t="s">
        <v>7784</v>
      </c>
    </row>
    <row r="16551" spans="1:2" x14ac:dyDescent="0.25">
      <c r="A16551" s="57">
        <v>73131902</v>
      </c>
      <c r="B16551" s="58" t="s">
        <v>12605</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9988</v>
      </c>
    </row>
    <row r="16556" spans="1:2" x14ac:dyDescent="0.25">
      <c r="A16556" s="57">
        <v>73141501</v>
      </c>
      <c r="B16556" s="58" t="s">
        <v>2404</v>
      </c>
    </row>
    <row r="16557" spans="1:2" x14ac:dyDescent="0.25">
      <c r="A16557" s="57">
        <v>73141502</v>
      </c>
      <c r="B16557" s="58" t="s">
        <v>9793</v>
      </c>
    </row>
    <row r="16558" spans="1:2" x14ac:dyDescent="0.25">
      <c r="A16558" s="57">
        <v>73141503</v>
      </c>
      <c r="B16558" s="58" t="s">
        <v>7556</v>
      </c>
    </row>
    <row r="16559" spans="1:2" x14ac:dyDescent="0.25">
      <c r="A16559" s="57">
        <v>73141504</v>
      </c>
      <c r="B16559" s="58" t="s">
        <v>2510</v>
      </c>
    </row>
    <row r="16560" spans="1:2" x14ac:dyDescent="0.25">
      <c r="A16560" s="57">
        <v>73141505</v>
      </c>
      <c r="B16560" s="58" t="s">
        <v>6921</v>
      </c>
    </row>
    <row r="16561" spans="1:2" x14ac:dyDescent="0.25">
      <c r="A16561" s="57">
        <v>73141506</v>
      </c>
      <c r="B16561" s="58" t="s">
        <v>10224</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3260</v>
      </c>
    </row>
    <row r="16566" spans="1:2" x14ac:dyDescent="0.25">
      <c r="A16566" s="57">
        <v>73141701</v>
      </c>
      <c r="B16566" s="58" t="s">
        <v>15718</v>
      </c>
    </row>
    <row r="16567" spans="1:2" x14ac:dyDescent="0.25">
      <c r="A16567" s="57">
        <v>73141702</v>
      </c>
      <c r="B16567" s="58" t="s">
        <v>4562</v>
      </c>
    </row>
    <row r="16568" spans="1:2" x14ac:dyDescent="0.25">
      <c r="A16568" s="57">
        <v>73141703</v>
      </c>
      <c r="B16568" s="58" t="s">
        <v>18712</v>
      </c>
    </row>
    <row r="16569" spans="1:2" x14ac:dyDescent="0.25">
      <c r="A16569" s="57">
        <v>73141704</v>
      </c>
      <c r="B16569" s="58" t="s">
        <v>9783</v>
      </c>
    </row>
    <row r="16570" spans="1:2" x14ac:dyDescent="0.25">
      <c r="A16570" s="57">
        <v>73141705</v>
      </c>
      <c r="B16570" s="58" t="s">
        <v>14551</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11383</v>
      </c>
    </row>
    <row r="16574" spans="1:2" x14ac:dyDescent="0.25">
      <c r="A16574" s="57">
        <v>73141709</v>
      </c>
      <c r="B16574" s="58" t="s">
        <v>9960</v>
      </c>
    </row>
    <row r="16575" spans="1:2" x14ac:dyDescent="0.25">
      <c r="A16575" s="57">
        <v>73141710</v>
      </c>
      <c r="B16575" s="58" t="s">
        <v>5230</v>
      </c>
    </row>
    <row r="16576" spans="1:2" x14ac:dyDescent="0.25">
      <c r="A16576" s="57">
        <v>73141711</v>
      </c>
      <c r="B16576" s="58" t="s">
        <v>16192</v>
      </c>
    </row>
    <row r="16577" spans="1:2" x14ac:dyDescent="0.25">
      <c r="A16577" s="57">
        <v>73141712</v>
      </c>
      <c r="B16577" s="58" t="s">
        <v>16804</v>
      </c>
    </row>
    <row r="16578" spans="1:2" x14ac:dyDescent="0.25">
      <c r="A16578" s="57">
        <v>73141713</v>
      </c>
      <c r="B16578" s="58" t="s">
        <v>14690</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15695</v>
      </c>
    </row>
    <row r="16584" spans="1:2" x14ac:dyDescent="0.25">
      <c r="A16584" s="57">
        <v>73151602</v>
      </c>
      <c r="B16584" s="58" t="s">
        <v>5518</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14080</v>
      </c>
    </row>
    <row r="16589" spans="1:2" x14ac:dyDescent="0.25">
      <c r="A16589" s="57">
        <v>73151607</v>
      </c>
      <c r="B16589" s="58" t="s">
        <v>14573</v>
      </c>
    </row>
    <row r="16590" spans="1:2" x14ac:dyDescent="0.25">
      <c r="A16590" s="57">
        <v>73151701</v>
      </c>
      <c r="B16590" s="58" t="s">
        <v>15954</v>
      </c>
    </row>
    <row r="16591" spans="1:2" x14ac:dyDescent="0.25">
      <c r="A16591" s="57">
        <v>73151702</v>
      </c>
      <c r="B16591" s="58" t="s">
        <v>16133</v>
      </c>
    </row>
    <row r="16592" spans="1:2" x14ac:dyDescent="0.25">
      <c r="A16592" s="57">
        <v>73151703</v>
      </c>
      <c r="B16592" s="58" t="s">
        <v>17480</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5406</v>
      </c>
    </row>
    <row r="16596" spans="1:2" x14ac:dyDescent="0.25">
      <c r="A16596" s="57">
        <v>73151804</v>
      </c>
      <c r="B16596" s="58" t="s">
        <v>5750</v>
      </c>
    </row>
    <row r="16597" spans="1:2" x14ac:dyDescent="0.25">
      <c r="A16597" s="57">
        <v>73151805</v>
      </c>
      <c r="B16597" s="58" t="s">
        <v>15999</v>
      </c>
    </row>
    <row r="16598" spans="1:2" x14ac:dyDescent="0.25">
      <c r="A16598" s="57">
        <v>73151901</v>
      </c>
      <c r="B16598" s="58" t="s">
        <v>10621</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10892</v>
      </c>
    </row>
    <row r="16602" spans="1:2" x14ac:dyDescent="0.25">
      <c r="A16602" s="57">
        <v>73151905</v>
      </c>
      <c r="B16602" s="58" t="s">
        <v>8864</v>
      </c>
    </row>
    <row r="16603" spans="1:2" x14ac:dyDescent="0.25">
      <c r="A16603" s="57">
        <v>73151906</v>
      </c>
      <c r="B16603" s="58" t="s">
        <v>7110</v>
      </c>
    </row>
    <row r="16604" spans="1:2" x14ac:dyDescent="0.25">
      <c r="A16604" s="57">
        <v>73151907</v>
      </c>
      <c r="B16604" s="58" t="s">
        <v>8885</v>
      </c>
    </row>
    <row r="16605" spans="1:2" x14ac:dyDescent="0.25">
      <c r="A16605" s="57">
        <v>73152001</v>
      </c>
      <c r="B16605" s="58" t="s">
        <v>13027</v>
      </c>
    </row>
    <row r="16606" spans="1:2" x14ac:dyDescent="0.25">
      <c r="A16606" s="57">
        <v>73152002</v>
      </c>
      <c r="B16606" s="58" t="s">
        <v>17426</v>
      </c>
    </row>
    <row r="16607" spans="1:2" x14ac:dyDescent="0.25">
      <c r="A16607" s="57">
        <v>73152003</v>
      </c>
      <c r="B16607" s="58" t="s">
        <v>9942</v>
      </c>
    </row>
    <row r="16608" spans="1:2" x14ac:dyDescent="0.25">
      <c r="A16608" s="57">
        <v>73152004</v>
      </c>
      <c r="B16608" s="58" t="s">
        <v>10144</v>
      </c>
    </row>
    <row r="16609" spans="1:2" x14ac:dyDescent="0.25">
      <c r="A16609" s="57">
        <v>73152101</v>
      </c>
      <c r="B16609" s="58" t="s">
        <v>13482</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11688</v>
      </c>
    </row>
    <row r="16615" spans="1:2" x14ac:dyDescent="0.25">
      <c r="A16615" s="57">
        <v>73161505</v>
      </c>
      <c r="B16615" s="58" t="s">
        <v>14766</v>
      </c>
    </row>
    <row r="16616" spans="1:2" x14ac:dyDescent="0.25">
      <c r="A16616" s="57">
        <v>73161506</v>
      </c>
      <c r="B16616" s="58" t="s">
        <v>10588</v>
      </c>
    </row>
    <row r="16617" spans="1:2" x14ac:dyDescent="0.25">
      <c r="A16617" s="57">
        <v>73161507</v>
      </c>
      <c r="B16617" s="58" t="s">
        <v>8493</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5346</v>
      </c>
    </row>
    <row r="16623" spans="1:2" x14ac:dyDescent="0.25">
      <c r="A16623" s="57">
        <v>73161513</v>
      </c>
      <c r="B16623" s="58" t="s">
        <v>847</v>
      </c>
    </row>
    <row r="16624" spans="1:2" x14ac:dyDescent="0.25">
      <c r="A16624" s="57">
        <v>73161514</v>
      </c>
      <c r="B16624" s="58" t="s">
        <v>15448</v>
      </c>
    </row>
    <row r="16625" spans="1:2" x14ac:dyDescent="0.25">
      <c r="A16625" s="57">
        <v>73161515</v>
      </c>
      <c r="B16625" s="58" t="s">
        <v>7230</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10571</v>
      </c>
    </row>
    <row r="16634" spans="1:2" x14ac:dyDescent="0.25">
      <c r="A16634" s="57">
        <v>73161605</v>
      </c>
      <c r="B16634" s="58" t="s">
        <v>14986</v>
      </c>
    </row>
    <row r="16635" spans="1:2" x14ac:dyDescent="0.25">
      <c r="A16635" s="57">
        <v>73161606</v>
      </c>
      <c r="B16635" s="58" t="s">
        <v>11095</v>
      </c>
    </row>
    <row r="16636" spans="1:2" x14ac:dyDescent="0.25">
      <c r="A16636" s="57">
        <v>73161607</v>
      </c>
      <c r="B16636" s="58" t="s">
        <v>15672</v>
      </c>
    </row>
    <row r="16637" spans="1:2" x14ac:dyDescent="0.25">
      <c r="A16637" s="57">
        <v>73171501</v>
      </c>
      <c r="B16637" s="58" t="s">
        <v>14813</v>
      </c>
    </row>
    <row r="16638" spans="1:2" x14ac:dyDescent="0.25">
      <c r="A16638" s="57">
        <v>73171502</v>
      </c>
      <c r="B16638" s="58" t="s">
        <v>11206</v>
      </c>
    </row>
    <row r="16639" spans="1:2" x14ac:dyDescent="0.25">
      <c r="A16639" s="57">
        <v>73171503</v>
      </c>
      <c r="B16639" s="58" t="s">
        <v>3902</v>
      </c>
    </row>
    <row r="16640" spans="1:2" x14ac:dyDescent="0.25">
      <c r="A16640" s="57">
        <v>73171504</v>
      </c>
      <c r="B16640" s="58" t="s">
        <v>7035</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16013</v>
      </c>
    </row>
    <row r="16651" spans="1:2" x14ac:dyDescent="0.25">
      <c r="A16651" s="57">
        <v>73171604</v>
      </c>
      <c r="B16651" s="58" t="s">
        <v>9028</v>
      </c>
    </row>
    <row r="16652" spans="1:2" x14ac:dyDescent="0.25">
      <c r="A16652" s="57">
        <v>73171605</v>
      </c>
      <c r="B16652" s="58" t="s">
        <v>13779</v>
      </c>
    </row>
    <row r="16653" spans="1:2" x14ac:dyDescent="0.25">
      <c r="A16653" s="57">
        <v>73181001</v>
      </c>
      <c r="B16653" s="58" t="s">
        <v>18506</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3872</v>
      </c>
    </row>
    <row r="16657" spans="1:2" x14ac:dyDescent="0.25">
      <c r="A16657" s="57">
        <v>73181005</v>
      </c>
      <c r="B16657" s="58" t="s">
        <v>7555</v>
      </c>
    </row>
    <row r="16658" spans="1:2" x14ac:dyDescent="0.25">
      <c r="A16658" s="57">
        <v>73181006</v>
      </c>
      <c r="B16658" s="58" t="s">
        <v>14352</v>
      </c>
    </row>
    <row r="16659" spans="1:2" x14ac:dyDescent="0.25">
      <c r="A16659" s="57">
        <v>73181007</v>
      </c>
      <c r="B16659" s="58" t="s">
        <v>15202</v>
      </c>
    </row>
    <row r="16660" spans="1:2" x14ac:dyDescent="0.25">
      <c r="A16660" s="57">
        <v>73181008</v>
      </c>
      <c r="B16660" s="58" t="s">
        <v>8900</v>
      </c>
    </row>
    <row r="16661" spans="1:2" x14ac:dyDescent="0.25">
      <c r="A16661" s="57">
        <v>73181009</v>
      </c>
      <c r="B16661" s="58" t="s">
        <v>10931</v>
      </c>
    </row>
    <row r="16662" spans="1:2" x14ac:dyDescent="0.25">
      <c r="A16662" s="57">
        <v>73181010</v>
      </c>
      <c r="B16662" s="58" t="s">
        <v>18574</v>
      </c>
    </row>
    <row r="16663" spans="1:2" x14ac:dyDescent="0.25">
      <c r="A16663" s="57">
        <v>73181011</v>
      </c>
      <c r="B16663" s="58" t="s">
        <v>8418</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10798</v>
      </c>
    </row>
    <row r="16668" spans="1:2" x14ac:dyDescent="0.25">
      <c r="A16668" s="57">
        <v>73181016</v>
      </c>
      <c r="B16668" s="58" t="s">
        <v>11276</v>
      </c>
    </row>
    <row r="16669" spans="1:2" x14ac:dyDescent="0.25">
      <c r="A16669" s="57">
        <v>73181017</v>
      </c>
      <c r="B16669" s="58" t="s">
        <v>17463</v>
      </c>
    </row>
    <row r="16670" spans="1:2" x14ac:dyDescent="0.25">
      <c r="A16670" s="57">
        <v>73181018</v>
      </c>
      <c r="B16670" s="58" t="s">
        <v>11305</v>
      </c>
    </row>
    <row r="16671" spans="1:2" x14ac:dyDescent="0.25">
      <c r="A16671" s="57">
        <v>73181019</v>
      </c>
      <c r="B16671" s="58" t="s">
        <v>6102</v>
      </c>
    </row>
    <row r="16672" spans="1:2" x14ac:dyDescent="0.25">
      <c r="A16672" s="57">
        <v>73181020</v>
      </c>
      <c r="B16672" s="58" t="s">
        <v>11532</v>
      </c>
    </row>
    <row r="16673" spans="1:2" x14ac:dyDescent="0.25">
      <c r="A16673" s="57">
        <v>73181021</v>
      </c>
      <c r="B16673" s="58" t="s">
        <v>4431</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10975</v>
      </c>
    </row>
    <row r="16677" spans="1:2" x14ac:dyDescent="0.25">
      <c r="A16677" s="57">
        <v>73181102</v>
      </c>
      <c r="B16677" s="58" t="s">
        <v>5584</v>
      </c>
    </row>
    <row r="16678" spans="1:2" x14ac:dyDescent="0.25">
      <c r="A16678" s="57">
        <v>73181103</v>
      </c>
      <c r="B16678" s="58" t="s">
        <v>4312</v>
      </c>
    </row>
    <row r="16679" spans="1:2" x14ac:dyDescent="0.25">
      <c r="A16679" s="57">
        <v>73181104</v>
      </c>
      <c r="B16679" s="58" t="s">
        <v>11009</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15455</v>
      </c>
    </row>
    <row r="16683" spans="1:2" x14ac:dyDescent="0.25">
      <c r="A16683" s="57">
        <v>73181202</v>
      </c>
      <c r="B16683" s="58" t="s">
        <v>3662</v>
      </c>
    </row>
    <row r="16684" spans="1:2" x14ac:dyDescent="0.25">
      <c r="A16684" s="57">
        <v>73181203</v>
      </c>
      <c r="B16684" s="58" t="s">
        <v>5342</v>
      </c>
    </row>
    <row r="16685" spans="1:2" x14ac:dyDescent="0.25">
      <c r="A16685" s="57">
        <v>73181204</v>
      </c>
      <c r="B16685" s="58" t="s">
        <v>17224</v>
      </c>
    </row>
    <row r="16686" spans="1:2" x14ac:dyDescent="0.25">
      <c r="A16686" s="57">
        <v>73181205</v>
      </c>
      <c r="B16686" s="58" t="s">
        <v>5328</v>
      </c>
    </row>
    <row r="16687" spans="1:2" x14ac:dyDescent="0.25">
      <c r="A16687" s="57">
        <v>73181206</v>
      </c>
      <c r="B16687" s="58" t="s">
        <v>15839</v>
      </c>
    </row>
    <row r="16688" spans="1:2" x14ac:dyDescent="0.25">
      <c r="A16688" s="57">
        <v>73181301</v>
      </c>
      <c r="B16688" s="58" t="s">
        <v>8394</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5964</v>
      </c>
    </row>
    <row r="16692" spans="1:2" x14ac:dyDescent="0.25">
      <c r="A16692" s="57">
        <v>73181901</v>
      </c>
      <c r="B16692" s="58" t="s">
        <v>13214</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3390</v>
      </c>
    </row>
    <row r="16703" spans="1:2" x14ac:dyDescent="0.25">
      <c r="A16703" s="57">
        <v>76101601</v>
      </c>
      <c r="B16703" s="58" t="s">
        <v>9885</v>
      </c>
    </row>
    <row r="16704" spans="1:2" x14ac:dyDescent="0.25">
      <c r="A16704" s="57">
        <v>76101602</v>
      </c>
      <c r="B16704" s="58" t="s">
        <v>17337</v>
      </c>
    </row>
    <row r="16705" spans="1:2" x14ac:dyDescent="0.25">
      <c r="A16705" s="57">
        <v>76111501</v>
      </c>
      <c r="B16705" s="58" t="s">
        <v>16448</v>
      </c>
    </row>
    <row r="16706" spans="1:2" x14ac:dyDescent="0.25">
      <c r="A16706" s="57">
        <v>76111503</v>
      </c>
      <c r="B16706" s="58" t="s">
        <v>11339</v>
      </c>
    </row>
    <row r="16707" spans="1:2" x14ac:dyDescent="0.25">
      <c r="A16707" s="57">
        <v>76111504</v>
      </c>
      <c r="B16707" s="58" t="s">
        <v>16713</v>
      </c>
    </row>
    <row r="16708" spans="1:2" x14ac:dyDescent="0.25">
      <c r="A16708" s="57">
        <v>76111505</v>
      </c>
      <c r="B16708" s="58" t="s">
        <v>9078</v>
      </c>
    </row>
    <row r="16709" spans="1:2" x14ac:dyDescent="0.25">
      <c r="A16709" s="57">
        <v>76111601</v>
      </c>
      <c r="B16709" s="58" t="s">
        <v>13218</v>
      </c>
    </row>
    <row r="16710" spans="1:2" x14ac:dyDescent="0.25">
      <c r="A16710" s="57">
        <v>76111602</v>
      </c>
      <c r="B16710" s="58" t="s">
        <v>16388</v>
      </c>
    </row>
    <row r="16711" spans="1:2" x14ac:dyDescent="0.25">
      <c r="A16711" s="57">
        <v>76111603</v>
      </c>
      <c r="B16711" s="58" t="s">
        <v>13827</v>
      </c>
    </row>
    <row r="16712" spans="1:2" x14ac:dyDescent="0.25">
      <c r="A16712" s="57">
        <v>76111604</v>
      </c>
      <c r="B16712" s="58" t="s">
        <v>2786</v>
      </c>
    </row>
    <row r="16713" spans="1:2" x14ac:dyDescent="0.25">
      <c r="A16713" s="57">
        <v>76111605</v>
      </c>
      <c r="B16713" s="58" t="s">
        <v>15941</v>
      </c>
    </row>
    <row r="16714" spans="1:2" x14ac:dyDescent="0.25">
      <c r="A16714" s="57">
        <v>76111701</v>
      </c>
      <c r="B16714" s="58" t="s">
        <v>13933</v>
      </c>
    </row>
    <row r="16715" spans="1:2" x14ac:dyDescent="0.25">
      <c r="A16715" s="57">
        <v>76111702</v>
      </c>
      <c r="B16715" s="58" t="s">
        <v>5521</v>
      </c>
    </row>
    <row r="16716" spans="1:2" x14ac:dyDescent="0.25">
      <c r="A16716" s="57">
        <v>76111801</v>
      </c>
      <c r="B16716" s="58" t="s">
        <v>13710</v>
      </c>
    </row>
    <row r="16717" spans="1:2" x14ac:dyDescent="0.25">
      <c r="A16717" s="57">
        <v>76121501</v>
      </c>
      <c r="B16717" s="58" t="s">
        <v>7106</v>
      </c>
    </row>
    <row r="16718" spans="1:2" x14ac:dyDescent="0.25">
      <c r="A16718" s="57">
        <v>76121502</v>
      </c>
      <c r="B16718" s="58" t="s">
        <v>3095</v>
      </c>
    </row>
    <row r="16719" spans="1:2" x14ac:dyDescent="0.25">
      <c r="A16719" s="57">
        <v>76121503</v>
      </c>
      <c r="B16719" s="58" t="s">
        <v>10536</v>
      </c>
    </row>
    <row r="16720" spans="1:2" x14ac:dyDescent="0.25">
      <c r="A16720" s="57">
        <v>76121601</v>
      </c>
      <c r="B16720" s="58" t="s">
        <v>15515</v>
      </c>
    </row>
    <row r="16721" spans="1:2" x14ac:dyDescent="0.25">
      <c r="A16721" s="57">
        <v>76121602</v>
      </c>
      <c r="B16721" s="58" t="s">
        <v>12032</v>
      </c>
    </row>
    <row r="16722" spans="1:2" x14ac:dyDescent="0.25">
      <c r="A16722" s="57">
        <v>76121603</v>
      </c>
      <c r="B16722" s="58" t="s">
        <v>13435</v>
      </c>
    </row>
    <row r="16723" spans="1:2" x14ac:dyDescent="0.25">
      <c r="A16723" s="57">
        <v>76121604</v>
      </c>
      <c r="B16723" s="58" t="s">
        <v>4365</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14057</v>
      </c>
    </row>
    <row r="16727" spans="1:2" x14ac:dyDescent="0.25">
      <c r="A16727" s="57">
        <v>76121901</v>
      </c>
      <c r="B16727" s="58" t="s">
        <v>2630</v>
      </c>
    </row>
    <row r="16728" spans="1:2" x14ac:dyDescent="0.25">
      <c r="A16728" s="57">
        <v>76121902</v>
      </c>
      <c r="B16728" s="58" t="s">
        <v>14828</v>
      </c>
    </row>
    <row r="16729" spans="1:2" x14ac:dyDescent="0.25">
      <c r="A16729" s="57">
        <v>76121903</v>
      </c>
      <c r="B16729" s="58" t="s">
        <v>15174</v>
      </c>
    </row>
    <row r="16730" spans="1:2" x14ac:dyDescent="0.25">
      <c r="A16730" s="57">
        <v>76131501</v>
      </c>
      <c r="B16730" s="58" t="s">
        <v>16615</v>
      </c>
    </row>
    <row r="16731" spans="1:2" x14ac:dyDescent="0.25">
      <c r="A16731" s="57">
        <v>76131502</v>
      </c>
      <c r="B16731" s="58" t="s">
        <v>1464</v>
      </c>
    </row>
    <row r="16732" spans="1:2" x14ac:dyDescent="0.25">
      <c r="A16732" s="57">
        <v>76131601</v>
      </c>
      <c r="B16732" s="58" t="s">
        <v>5045</v>
      </c>
    </row>
    <row r="16733" spans="1:2" x14ac:dyDescent="0.25">
      <c r="A16733" s="57">
        <v>76131602</v>
      </c>
      <c r="B16733" s="58" t="s">
        <v>7588</v>
      </c>
    </row>
    <row r="16734" spans="1:2" x14ac:dyDescent="0.25">
      <c r="A16734" s="57">
        <v>76131701</v>
      </c>
      <c r="B16734" s="58" t="s">
        <v>18490</v>
      </c>
    </row>
    <row r="16735" spans="1:2" x14ac:dyDescent="0.25">
      <c r="A16735" s="57">
        <v>76131702</v>
      </c>
      <c r="B16735" s="58" t="s">
        <v>13375</v>
      </c>
    </row>
    <row r="16736" spans="1:2" x14ac:dyDescent="0.25">
      <c r="A16736" s="57">
        <v>77101501</v>
      </c>
      <c r="B16736" s="58" t="s">
        <v>4944</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11510</v>
      </c>
    </row>
    <row r="16741" spans="1:2" x14ac:dyDescent="0.25">
      <c r="A16741" s="57">
        <v>77101601</v>
      </c>
      <c r="B16741" s="58" t="s">
        <v>10582</v>
      </c>
    </row>
    <row r="16742" spans="1:2" x14ac:dyDescent="0.25">
      <c r="A16742" s="57">
        <v>77101602</v>
      </c>
      <c r="B16742" s="58" t="s">
        <v>14106</v>
      </c>
    </row>
    <row r="16743" spans="1:2" x14ac:dyDescent="0.25">
      <c r="A16743" s="57">
        <v>77101603</v>
      </c>
      <c r="B16743" s="58" t="s">
        <v>11262</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5028</v>
      </c>
    </row>
    <row r="16758" spans="1:2" x14ac:dyDescent="0.25">
      <c r="A16758" s="57">
        <v>77101806</v>
      </c>
      <c r="B16758" s="58" t="s">
        <v>13879</v>
      </c>
    </row>
    <row r="16759" spans="1:2" x14ac:dyDescent="0.25">
      <c r="A16759" s="57">
        <v>77101901</v>
      </c>
      <c r="B16759" s="58" t="s">
        <v>9171</v>
      </c>
    </row>
    <row r="16760" spans="1:2" x14ac:dyDescent="0.25">
      <c r="A16760" s="57">
        <v>77101902</v>
      </c>
      <c r="B16760" s="58" t="s">
        <v>14851</v>
      </c>
    </row>
    <row r="16761" spans="1:2" x14ac:dyDescent="0.25">
      <c r="A16761" s="57">
        <v>77101903</v>
      </c>
      <c r="B16761" s="58" t="s">
        <v>7558</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8639</v>
      </c>
    </row>
    <row r="16766" spans="1:2" x14ac:dyDescent="0.25">
      <c r="A16766" s="57">
        <v>77101908</v>
      </c>
      <c r="B16766" s="58" t="s">
        <v>14805</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5634</v>
      </c>
    </row>
    <row r="16770" spans="1:2" x14ac:dyDescent="0.25">
      <c r="A16770" s="57">
        <v>77111502</v>
      </c>
      <c r="B16770" s="58" t="s">
        <v>18765</v>
      </c>
    </row>
    <row r="16771" spans="1:2" x14ac:dyDescent="0.25">
      <c r="A16771" s="57">
        <v>77111503</v>
      </c>
      <c r="B16771" s="58" t="s">
        <v>6203</v>
      </c>
    </row>
    <row r="16772" spans="1:2" x14ac:dyDescent="0.25">
      <c r="A16772" s="57">
        <v>77111504</v>
      </c>
      <c r="B16772" s="58" t="s">
        <v>16588</v>
      </c>
    </row>
    <row r="16773" spans="1:2" x14ac:dyDescent="0.25">
      <c r="A16773" s="57">
        <v>77111505</v>
      </c>
      <c r="B16773" s="58" t="s">
        <v>4007</v>
      </c>
    </row>
    <row r="16774" spans="1:2" x14ac:dyDescent="0.25">
      <c r="A16774" s="57">
        <v>77111506</v>
      </c>
      <c r="B16774" s="58" t="s">
        <v>15478</v>
      </c>
    </row>
    <row r="16775" spans="1:2" x14ac:dyDescent="0.25">
      <c r="A16775" s="57">
        <v>77111507</v>
      </c>
      <c r="B16775" s="58" t="s">
        <v>3025</v>
      </c>
    </row>
    <row r="16776" spans="1:2" x14ac:dyDescent="0.25">
      <c r="A16776" s="57">
        <v>77111508</v>
      </c>
      <c r="B16776" s="58" t="s">
        <v>15007</v>
      </c>
    </row>
    <row r="16777" spans="1:2" x14ac:dyDescent="0.25">
      <c r="A16777" s="57">
        <v>77111601</v>
      </c>
      <c r="B16777" s="58" t="s">
        <v>6917</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13429</v>
      </c>
    </row>
    <row r="16781" spans="1:2" x14ac:dyDescent="0.25">
      <c r="A16781" s="57">
        <v>77121502</v>
      </c>
      <c r="B16781" s="58" t="s">
        <v>4730</v>
      </c>
    </row>
    <row r="16782" spans="1:2" x14ac:dyDescent="0.25">
      <c r="A16782" s="57">
        <v>77121503</v>
      </c>
      <c r="B16782" s="58" t="s">
        <v>18741</v>
      </c>
    </row>
    <row r="16783" spans="1:2" x14ac:dyDescent="0.25">
      <c r="A16783" s="57">
        <v>77121504</v>
      </c>
      <c r="B16783" s="58" t="s">
        <v>6406</v>
      </c>
    </row>
    <row r="16784" spans="1:2" x14ac:dyDescent="0.25">
      <c r="A16784" s="57">
        <v>77121505</v>
      </c>
      <c r="B16784" s="58" t="s">
        <v>11226</v>
      </c>
    </row>
    <row r="16785" spans="1:2" x14ac:dyDescent="0.25">
      <c r="A16785" s="57">
        <v>77121506</v>
      </c>
      <c r="B16785" s="58" t="s">
        <v>10141</v>
      </c>
    </row>
    <row r="16786" spans="1:2" x14ac:dyDescent="0.25">
      <c r="A16786" s="57">
        <v>77121507</v>
      </c>
      <c r="B16786" s="58" t="s">
        <v>6743</v>
      </c>
    </row>
    <row r="16787" spans="1:2" x14ac:dyDescent="0.25">
      <c r="A16787" s="57">
        <v>77121508</v>
      </c>
      <c r="B16787" s="58" t="s">
        <v>13423</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15700</v>
      </c>
    </row>
    <row r="16791" spans="1:2" x14ac:dyDescent="0.25">
      <c r="A16791" s="57">
        <v>77121603</v>
      </c>
      <c r="B16791" s="58" t="s">
        <v>11812</v>
      </c>
    </row>
    <row r="16792" spans="1:2" x14ac:dyDescent="0.25">
      <c r="A16792" s="57">
        <v>77121604</v>
      </c>
      <c r="B16792" s="58" t="s">
        <v>18624</v>
      </c>
    </row>
    <row r="16793" spans="1:2" x14ac:dyDescent="0.25">
      <c r="A16793" s="57">
        <v>77121605</v>
      </c>
      <c r="B16793" s="58" t="s">
        <v>16057</v>
      </c>
    </row>
    <row r="16794" spans="1:2" x14ac:dyDescent="0.25">
      <c r="A16794" s="57">
        <v>77121606</v>
      </c>
      <c r="B16794" s="58" t="s">
        <v>18293</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14144</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11277</v>
      </c>
    </row>
    <row r="16805" spans="1:2" x14ac:dyDescent="0.25">
      <c r="A16805" s="57">
        <v>77121707</v>
      </c>
      <c r="B16805" s="58" t="s">
        <v>11422</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5146</v>
      </c>
    </row>
    <row r="16810" spans="1:2" x14ac:dyDescent="0.25">
      <c r="A16810" s="57">
        <v>77131503</v>
      </c>
      <c r="B16810" s="58" t="s">
        <v>7038</v>
      </c>
    </row>
    <row r="16811" spans="1:2" x14ac:dyDescent="0.25">
      <c r="A16811" s="57">
        <v>77131601</v>
      </c>
      <c r="B16811" s="58" t="s">
        <v>16322</v>
      </c>
    </row>
    <row r="16812" spans="1:2" x14ac:dyDescent="0.25">
      <c r="A16812" s="57">
        <v>77131602</v>
      </c>
      <c r="B16812" s="58" t="s">
        <v>13301</v>
      </c>
    </row>
    <row r="16813" spans="1:2" x14ac:dyDescent="0.25">
      <c r="A16813" s="57">
        <v>77131603</v>
      </c>
      <c r="B16813" s="58" t="s">
        <v>9492</v>
      </c>
    </row>
    <row r="16814" spans="1:2" x14ac:dyDescent="0.25">
      <c r="A16814" s="57">
        <v>77131604</v>
      </c>
      <c r="B16814" s="58" t="s">
        <v>11151</v>
      </c>
    </row>
    <row r="16815" spans="1:2" x14ac:dyDescent="0.25">
      <c r="A16815" s="57">
        <v>77131701</v>
      </c>
      <c r="B16815" s="58" t="s">
        <v>18428</v>
      </c>
    </row>
    <row r="16816" spans="1:2" x14ac:dyDescent="0.25">
      <c r="A16816" s="57">
        <v>77131702</v>
      </c>
      <c r="B16816" s="58" t="s">
        <v>11676</v>
      </c>
    </row>
    <row r="16817" spans="1:2" x14ac:dyDescent="0.25">
      <c r="A16817" s="57">
        <v>78101501</v>
      </c>
      <c r="B16817" s="58" t="s">
        <v>2695</v>
      </c>
    </row>
    <row r="16818" spans="1:2" x14ac:dyDescent="0.25">
      <c r="A16818" s="57">
        <v>78101502</v>
      </c>
      <c r="B16818" s="58" t="s">
        <v>14919</v>
      </c>
    </row>
    <row r="16819" spans="1:2" x14ac:dyDescent="0.25">
      <c r="A16819" s="57">
        <v>78101503</v>
      </c>
      <c r="B16819" s="58" t="s">
        <v>5077</v>
      </c>
    </row>
    <row r="16820" spans="1:2" x14ac:dyDescent="0.25">
      <c r="A16820" s="57">
        <v>78101601</v>
      </c>
      <c r="B16820" s="58" t="s">
        <v>18404</v>
      </c>
    </row>
    <row r="16821" spans="1:2" x14ac:dyDescent="0.25">
      <c r="A16821" s="57">
        <v>78101602</v>
      </c>
      <c r="B16821" s="58" t="s">
        <v>6722</v>
      </c>
    </row>
    <row r="16822" spans="1:2" x14ac:dyDescent="0.25">
      <c r="A16822" s="57">
        <v>78101603</v>
      </c>
      <c r="B16822" s="58" t="s">
        <v>3021</v>
      </c>
    </row>
    <row r="16823" spans="1:2" x14ac:dyDescent="0.25">
      <c r="A16823" s="57">
        <v>78101604</v>
      </c>
      <c r="B16823" s="58" t="s">
        <v>16801</v>
      </c>
    </row>
    <row r="16824" spans="1:2" x14ac:dyDescent="0.25">
      <c r="A16824" s="57">
        <v>78101701</v>
      </c>
      <c r="B16824" s="58" t="s">
        <v>687</v>
      </c>
    </row>
    <row r="16825" spans="1:2" x14ac:dyDescent="0.25">
      <c r="A16825" s="57">
        <v>78101702</v>
      </c>
      <c r="B16825" s="58" t="s">
        <v>4813</v>
      </c>
    </row>
    <row r="16826" spans="1:2" x14ac:dyDescent="0.25">
      <c r="A16826" s="57">
        <v>78101703</v>
      </c>
      <c r="B16826" s="58" t="s">
        <v>10917</v>
      </c>
    </row>
    <row r="16827" spans="1:2" x14ac:dyDescent="0.25">
      <c r="A16827" s="57">
        <v>78101704</v>
      </c>
      <c r="B16827" s="58" t="s">
        <v>1533</v>
      </c>
    </row>
    <row r="16828" spans="1:2" x14ac:dyDescent="0.25">
      <c r="A16828" s="57">
        <v>78101705</v>
      </c>
      <c r="B16828" s="58" t="s">
        <v>10084</v>
      </c>
    </row>
    <row r="16829" spans="1:2" x14ac:dyDescent="0.25">
      <c r="A16829" s="57">
        <v>78101801</v>
      </c>
      <c r="B16829" s="58" t="s">
        <v>5242</v>
      </c>
    </row>
    <row r="16830" spans="1:2" x14ac:dyDescent="0.25">
      <c r="A16830" s="57">
        <v>78101802</v>
      </c>
      <c r="B16830" s="58" t="s">
        <v>13809</v>
      </c>
    </row>
    <row r="16831" spans="1:2" x14ac:dyDescent="0.25">
      <c r="A16831" s="57">
        <v>78101803</v>
      </c>
      <c r="B16831" s="58" t="s">
        <v>9886</v>
      </c>
    </row>
    <row r="16832" spans="1:2" x14ac:dyDescent="0.25">
      <c r="A16832" s="57">
        <v>78101804</v>
      </c>
      <c r="B16832" s="58" t="s">
        <v>4301</v>
      </c>
    </row>
    <row r="16833" spans="1:2" x14ac:dyDescent="0.25">
      <c r="A16833" s="57">
        <v>78101901</v>
      </c>
      <c r="B16833" s="58" t="s">
        <v>10512</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8277</v>
      </c>
    </row>
    <row r="16838" spans="1:2" x14ac:dyDescent="0.25">
      <c r="A16838" s="57">
        <v>78102001</v>
      </c>
      <c r="B16838" s="58" t="s">
        <v>5916</v>
      </c>
    </row>
    <row r="16839" spans="1:2" x14ac:dyDescent="0.25">
      <c r="A16839" s="57">
        <v>78102002</v>
      </c>
      <c r="B16839" s="58" t="s">
        <v>15375</v>
      </c>
    </row>
    <row r="16840" spans="1:2" x14ac:dyDescent="0.25">
      <c r="A16840" s="57">
        <v>78102101</v>
      </c>
      <c r="B16840" s="58" t="s">
        <v>9355</v>
      </c>
    </row>
    <row r="16841" spans="1:2" x14ac:dyDescent="0.25">
      <c r="A16841" s="57">
        <v>78102102</v>
      </c>
      <c r="B16841" s="58" t="s">
        <v>9967</v>
      </c>
    </row>
    <row r="16842" spans="1:2" x14ac:dyDescent="0.25">
      <c r="A16842" s="57">
        <v>78102201</v>
      </c>
      <c r="B16842" s="58" t="s">
        <v>9615</v>
      </c>
    </row>
    <row r="16843" spans="1:2" x14ac:dyDescent="0.25">
      <c r="A16843" s="57">
        <v>78102202</v>
      </c>
      <c r="B16843" s="58" t="s">
        <v>13591</v>
      </c>
    </row>
    <row r="16844" spans="1:2" x14ac:dyDescent="0.25">
      <c r="A16844" s="57">
        <v>78102203</v>
      </c>
      <c r="B16844" s="58" t="s">
        <v>16505</v>
      </c>
    </row>
    <row r="16845" spans="1:2" x14ac:dyDescent="0.25">
      <c r="A16845" s="57">
        <v>78102204</v>
      </c>
      <c r="B16845" s="58" t="s">
        <v>12615</v>
      </c>
    </row>
    <row r="16846" spans="1:2" x14ac:dyDescent="0.25">
      <c r="A16846" s="57">
        <v>78102205</v>
      </c>
      <c r="B16846" s="58" t="s">
        <v>10261</v>
      </c>
    </row>
    <row r="16847" spans="1:2" x14ac:dyDescent="0.25">
      <c r="A16847" s="57">
        <v>78102206</v>
      </c>
      <c r="B16847" s="58" t="s">
        <v>16180</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3709</v>
      </c>
    </row>
    <row r="16851" spans="1:2" x14ac:dyDescent="0.25">
      <c r="A16851" s="57">
        <v>78111601</v>
      </c>
      <c r="B16851" s="58" t="s">
        <v>7933</v>
      </c>
    </row>
    <row r="16852" spans="1:2" x14ac:dyDescent="0.25">
      <c r="A16852" s="57">
        <v>78111602</v>
      </c>
      <c r="B16852" s="58" t="s">
        <v>15389</v>
      </c>
    </row>
    <row r="16853" spans="1:2" x14ac:dyDescent="0.25">
      <c r="A16853" s="57">
        <v>78111603</v>
      </c>
      <c r="B16853" s="58" t="s">
        <v>10943</v>
      </c>
    </row>
    <row r="16854" spans="1:2" x14ac:dyDescent="0.25">
      <c r="A16854" s="57">
        <v>78111701</v>
      </c>
      <c r="B16854" s="58" t="s">
        <v>4648</v>
      </c>
    </row>
    <row r="16855" spans="1:2" x14ac:dyDescent="0.25">
      <c r="A16855" s="57">
        <v>78111702</v>
      </c>
      <c r="B16855" s="58" t="s">
        <v>5526</v>
      </c>
    </row>
    <row r="16856" spans="1:2" x14ac:dyDescent="0.25">
      <c r="A16856" s="57">
        <v>78111703</v>
      </c>
      <c r="B16856" s="58" t="s">
        <v>15167</v>
      </c>
    </row>
    <row r="16857" spans="1:2" x14ac:dyDescent="0.25">
      <c r="A16857" s="57">
        <v>78111802</v>
      </c>
      <c r="B16857" s="58" t="s">
        <v>9033</v>
      </c>
    </row>
    <row r="16858" spans="1:2" x14ac:dyDescent="0.25">
      <c r="A16858" s="57">
        <v>78111803</v>
      </c>
      <c r="B16858" s="58" t="s">
        <v>6907</v>
      </c>
    </row>
    <row r="16859" spans="1:2" x14ac:dyDescent="0.25">
      <c r="A16859" s="57">
        <v>78111804</v>
      </c>
      <c r="B16859" s="58" t="s">
        <v>14003</v>
      </c>
    </row>
    <row r="16860" spans="1:2" x14ac:dyDescent="0.25">
      <c r="A16860" s="57">
        <v>78111807</v>
      </c>
      <c r="B16860" s="58" t="s">
        <v>11356</v>
      </c>
    </row>
    <row r="16861" spans="1:2" x14ac:dyDescent="0.25">
      <c r="A16861" s="57">
        <v>78111808</v>
      </c>
      <c r="B16861" s="58" t="s">
        <v>345</v>
      </c>
    </row>
    <row r="16862" spans="1:2" x14ac:dyDescent="0.25">
      <c r="A16862" s="57">
        <v>78111809</v>
      </c>
      <c r="B16862" s="58" t="s">
        <v>15482</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5430</v>
      </c>
    </row>
    <row r="16868" spans="1:2" x14ac:dyDescent="0.25">
      <c r="A16868" s="57">
        <v>78131501</v>
      </c>
      <c r="B16868" s="58" t="s">
        <v>13401</v>
      </c>
    </row>
    <row r="16869" spans="1:2" x14ac:dyDescent="0.25">
      <c r="A16869" s="57">
        <v>78131502</v>
      </c>
      <c r="B16869" s="58" t="s">
        <v>4174</v>
      </c>
    </row>
    <row r="16870" spans="1:2" x14ac:dyDescent="0.25">
      <c r="A16870" s="57">
        <v>78131601</v>
      </c>
      <c r="B16870" s="58" t="s">
        <v>7381</v>
      </c>
    </row>
    <row r="16871" spans="1:2" x14ac:dyDescent="0.25">
      <c r="A16871" s="57">
        <v>78131602</v>
      </c>
      <c r="B16871" s="58" t="s">
        <v>13951</v>
      </c>
    </row>
    <row r="16872" spans="1:2" x14ac:dyDescent="0.25">
      <c r="A16872" s="57">
        <v>78131603</v>
      </c>
      <c r="B16872" s="58" t="s">
        <v>8484</v>
      </c>
    </row>
    <row r="16873" spans="1:2" x14ac:dyDescent="0.25">
      <c r="A16873" s="57">
        <v>78131701</v>
      </c>
      <c r="B16873" s="58" t="s">
        <v>13530</v>
      </c>
    </row>
    <row r="16874" spans="1:2" x14ac:dyDescent="0.25">
      <c r="A16874" s="57">
        <v>78131801</v>
      </c>
      <c r="B16874" s="58" t="s">
        <v>3402</v>
      </c>
    </row>
    <row r="16875" spans="1:2" x14ac:dyDescent="0.25">
      <c r="A16875" s="57">
        <v>78131802</v>
      </c>
      <c r="B16875" s="58" t="s">
        <v>12731</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12084</v>
      </c>
    </row>
    <row r="16881" spans="1:2" x14ac:dyDescent="0.25">
      <c r="A16881" s="57">
        <v>78141503</v>
      </c>
      <c r="B16881" s="58" t="s">
        <v>9879</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7796</v>
      </c>
    </row>
    <row r="16886" spans="1:2" x14ac:dyDescent="0.25">
      <c r="A16886" s="57">
        <v>78141702</v>
      </c>
      <c r="B16886" s="58" t="s">
        <v>16487</v>
      </c>
    </row>
    <row r="16887" spans="1:2" x14ac:dyDescent="0.25">
      <c r="A16887" s="57">
        <v>78141703</v>
      </c>
      <c r="B16887" s="58" t="s">
        <v>7281</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9836</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13834</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5897</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11454</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18706</v>
      </c>
    </row>
    <row r="16906" spans="1:2" x14ac:dyDescent="0.25">
      <c r="A16906" s="57">
        <v>80101508</v>
      </c>
      <c r="B16906" s="58" t="s">
        <v>11772</v>
      </c>
    </row>
    <row r="16907" spans="1:2" x14ac:dyDescent="0.25">
      <c r="A16907" s="57">
        <v>80101601</v>
      </c>
      <c r="B16907" s="58" t="s">
        <v>9533</v>
      </c>
    </row>
    <row r="16908" spans="1:2" x14ac:dyDescent="0.25">
      <c r="A16908" s="57">
        <v>80101602</v>
      </c>
      <c r="B16908" s="58" t="s">
        <v>15388</v>
      </c>
    </row>
    <row r="16909" spans="1:2" x14ac:dyDescent="0.25">
      <c r="A16909" s="57">
        <v>80101603</v>
      </c>
      <c r="B16909" s="58" t="s">
        <v>1304</v>
      </c>
    </row>
    <row r="16910" spans="1:2" x14ac:dyDescent="0.25">
      <c r="A16910" s="57">
        <v>80101604</v>
      </c>
      <c r="B16910" s="58" t="s">
        <v>10439</v>
      </c>
    </row>
    <row r="16911" spans="1:2" x14ac:dyDescent="0.25">
      <c r="A16911" s="57">
        <v>80101701</v>
      </c>
      <c r="B16911" s="58" t="s">
        <v>15677</v>
      </c>
    </row>
    <row r="16912" spans="1:2" x14ac:dyDescent="0.25">
      <c r="A16912" s="57">
        <v>80101702</v>
      </c>
      <c r="B16912" s="58" t="s">
        <v>10158</v>
      </c>
    </row>
    <row r="16913" spans="1:2" x14ac:dyDescent="0.25">
      <c r="A16913" s="57">
        <v>80101703</v>
      </c>
      <c r="B16913" s="58" t="s">
        <v>18204</v>
      </c>
    </row>
    <row r="16914" spans="1:2" x14ac:dyDescent="0.25">
      <c r="A16914" s="57">
        <v>80101704</v>
      </c>
      <c r="B16914" s="58" t="s">
        <v>13808</v>
      </c>
    </row>
    <row r="16915" spans="1:2" x14ac:dyDescent="0.25">
      <c r="A16915" s="57">
        <v>80101705</v>
      </c>
      <c r="B16915" s="58" t="s">
        <v>12375</v>
      </c>
    </row>
    <row r="16916" spans="1:2" x14ac:dyDescent="0.25">
      <c r="A16916" s="57">
        <v>80101706</v>
      </c>
      <c r="B16916" s="58" t="s">
        <v>9092</v>
      </c>
    </row>
    <row r="16917" spans="1:2" x14ac:dyDescent="0.25">
      <c r="A16917" s="57">
        <v>80101707</v>
      </c>
      <c r="B16917" s="58" t="s">
        <v>14784</v>
      </c>
    </row>
    <row r="16918" spans="1:2" x14ac:dyDescent="0.25">
      <c r="A16918" s="57">
        <v>80111501</v>
      </c>
      <c r="B16918" s="58" t="s">
        <v>1298</v>
      </c>
    </row>
    <row r="16919" spans="1:2" x14ac:dyDescent="0.25">
      <c r="A16919" s="57">
        <v>80111502</v>
      </c>
      <c r="B16919" s="58" t="s">
        <v>9996</v>
      </c>
    </row>
    <row r="16920" spans="1:2" x14ac:dyDescent="0.25">
      <c r="A16920" s="57">
        <v>80111503</v>
      </c>
      <c r="B16920" s="58" t="s">
        <v>9638</v>
      </c>
    </row>
    <row r="16921" spans="1:2" x14ac:dyDescent="0.25">
      <c r="A16921" s="57">
        <v>80111504</v>
      </c>
      <c r="B16921" s="58" t="s">
        <v>10333</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16104</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15853</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9958</v>
      </c>
    </row>
    <row r="16936" spans="1:2" x14ac:dyDescent="0.25">
      <c r="A16936" s="57">
        <v>80111611</v>
      </c>
      <c r="B16936" s="58" t="s">
        <v>12521</v>
      </c>
    </row>
    <row r="16937" spans="1:2" x14ac:dyDescent="0.25">
      <c r="A16937" s="57">
        <v>80111612</v>
      </c>
      <c r="B16937" s="58" t="s">
        <v>10658</v>
      </c>
    </row>
    <row r="16938" spans="1:2" x14ac:dyDescent="0.25">
      <c r="A16938" s="57">
        <v>80111613</v>
      </c>
      <c r="B16938" s="58" t="s">
        <v>3395</v>
      </c>
    </row>
    <row r="16939" spans="1:2" x14ac:dyDescent="0.25">
      <c r="A16939" s="57">
        <v>80111614</v>
      </c>
      <c r="B16939" s="58" t="s">
        <v>5380</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6859</v>
      </c>
    </row>
    <row r="16945" spans="1:2" x14ac:dyDescent="0.25">
      <c r="A16945" s="57">
        <v>80111701</v>
      </c>
      <c r="B16945" s="58" t="s">
        <v>15906</v>
      </c>
    </row>
    <row r="16946" spans="1:2" x14ac:dyDescent="0.25">
      <c r="A16946" s="57">
        <v>80111702</v>
      </c>
      <c r="B16946" s="58" t="s">
        <v>14214</v>
      </c>
    </row>
    <row r="16947" spans="1:2" x14ac:dyDescent="0.25">
      <c r="A16947" s="57">
        <v>80111703</v>
      </c>
      <c r="B16947" s="58" t="s">
        <v>10475</v>
      </c>
    </row>
    <row r="16948" spans="1:2" x14ac:dyDescent="0.25">
      <c r="A16948" s="57">
        <v>80111704</v>
      </c>
      <c r="B16948" s="58" t="s">
        <v>9404</v>
      </c>
    </row>
    <row r="16949" spans="1:2" x14ac:dyDescent="0.25">
      <c r="A16949" s="57">
        <v>80111705</v>
      </c>
      <c r="B16949" s="58" t="s">
        <v>12444</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5664</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18700</v>
      </c>
    </row>
    <row r="16960" spans="1:2" x14ac:dyDescent="0.25">
      <c r="A16960" s="57">
        <v>80111716</v>
      </c>
      <c r="B16960" s="58" t="s">
        <v>8668</v>
      </c>
    </row>
    <row r="16961" spans="1:2" x14ac:dyDescent="0.25">
      <c r="A16961" s="57">
        <v>80111801</v>
      </c>
      <c r="B16961" s="58" t="s">
        <v>4330</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5626</v>
      </c>
    </row>
    <row r="16965" spans="1:2" x14ac:dyDescent="0.25">
      <c r="A16965" s="57">
        <v>80121601</v>
      </c>
      <c r="B16965" s="58" t="s">
        <v>12118</v>
      </c>
    </row>
    <row r="16966" spans="1:2" x14ac:dyDescent="0.25">
      <c r="A16966" s="57">
        <v>80121602</v>
      </c>
      <c r="B16966" s="58" t="s">
        <v>4453</v>
      </c>
    </row>
    <row r="16967" spans="1:2" x14ac:dyDescent="0.25">
      <c r="A16967" s="57">
        <v>80121603</v>
      </c>
      <c r="B16967" s="58" t="s">
        <v>15910</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5163</v>
      </c>
    </row>
    <row r="16972" spans="1:2" x14ac:dyDescent="0.25">
      <c r="A16972" s="57">
        <v>80121608</v>
      </c>
      <c r="B16972" s="58" t="s">
        <v>15925</v>
      </c>
    </row>
    <row r="16973" spans="1:2" x14ac:dyDescent="0.25">
      <c r="A16973" s="57">
        <v>80121609</v>
      </c>
      <c r="B16973" s="58" t="s">
        <v>10857</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16098</v>
      </c>
    </row>
    <row r="16977" spans="1:2" x14ac:dyDescent="0.25">
      <c r="A16977" s="57">
        <v>80121702</v>
      </c>
      <c r="B16977" s="58" t="s">
        <v>9068</v>
      </c>
    </row>
    <row r="16978" spans="1:2" x14ac:dyDescent="0.25">
      <c r="A16978" s="57">
        <v>80121703</v>
      </c>
      <c r="B16978" s="58" t="s">
        <v>16378</v>
      </c>
    </row>
    <row r="16979" spans="1:2" x14ac:dyDescent="0.25">
      <c r="A16979" s="57">
        <v>80121704</v>
      </c>
      <c r="B16979" s="58" t="s">
        <v>2955</v>
      </c>
    </row>
    <row r="16980" spans="1:2" x14ac:dyDescent="0.25">
      <c r="A16980" s="57">
        <v>80121705</v>
      </c>
      <c r="B16980" s="58" t="s">
        <v>14240</v>
      </c>
    </row>
    <row r="16981" spans="1:2" x14ac:dyDescent="0.25">
      <c r="A16981" s="57">
        <v>80121706</v>
      </c>
      <c r="B16981" s="58" t="s">
        <v>11463</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15929</v>
      </c>
    </row>
    <row r="16985" spans="1:2" x14ac:dyDescent="0.25">
      <c r="A16985" s="57">
        <v>80121803</v>
      </c>
      <c r="B16985" s="58" t="s">
        <v>9822</v>
      </c>
    </row>
    <row r="16986" spans="1:2" x14ac:dyDescent="0.25">
      <c r="A16986" s="57">
        <v>80121804</v>
      </c>
      <c r="B16986" s="58" t="s">
        <v>10503</v>
      </c>
    </row>
    <row r="16987" spans="1:2" x14ac:dyDescent="0.25">
      <c r="A16987" s="57">
        <v>80131501</v>
      </c>
      <c r="B16987" s="58" t="s">
        <v>15219</v>
      </c>
    </row>
    <row r="16988" spans="1:2" x14ac:dyDescent="0.25">
      <c r="A16988" s="57">
        <v>80131502</v>
      </c>
      <c r="B16988" s="58" t="s">
        <v>5095</v>
      </c>
    </row>
    <row r="16989" spans="1:2" x14ac:dyDescent="0.25">
      <c r="A16989" s="57">
        <v>80131503</v>
      </c>
      <c r="B16989" s="58" t="s">
        <v>16843</v>
      </c>
    </row>
    <row r="16990" spans="1:2" x14ac:dyDescent="0.25">
      <c r="A16990" s="57">
        <v>80131601</v>
      </c>
      <c r="B16990" s="58" t="s">
        <v>9591</v>
      </c>
    </row>
    <row r="16991" spans="1:2" x14ac:dyDescent="0.25">
      <c r="A16991" s="57">
        <v>80131602</v>
      </c>
      <c r="B16991" s="58" t="s">
        <v>14643</v>
      </c>
    </row>
    <row r="16992" spans="1:2" x14ac:dyDescent="0.25">
      <c r="A16992" s="57">
        <v>80131603</v>
      </c>
      <c r="B16992" s="58" t="s">
        <v>3239</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10564</v>
      </c>
    </row>
    <row r="16996" spans="1:2" x14ac:dyDescent="0.25">
      <c r="A16996" s="57">
        <v>80131702</v>
      </c>
      <c r="B16996" s="58" t="s">
        <v>12688</v>
      </c>
    </row>
    <row r="16997" spans="1:2" x14ac:dyDescent="0.25">
      <c r="A16997" s="57">
        <v>80131703</v>
      </c>
      <c r="B16997" s="58" t="s">
        <v>2014</v>
      </c>
    </row>
    <row r="16998" spans="1:2" x14ac:dyDescent="0.25">
      <c r="A16998" s="57">
        <v>80131801</v>
      </c>
      <c r="B16998" s="58" t="s">
        <v>12433</v>
      </c>
    </row>
    <row r="16999" spans="1:2" x14ac:dyDescent="0.25">
      <c r="A16999" s="57">
        <v>80131802</v>
      </c>
      <c r="B16999" s="58" t="s">
        <v>11345</v>
      </c>
    </row>
    <row r="17000" spans="1:2" x14ac:dyDescent="0.25">
      <c r="A17000" s="57">
        <v>80131803</v>
      </c>
      <c r="B17000" s="58" t="s">
        <v>9625</v>
      </c>
    </row>
    <row r="17001" spans="1:2" x14ac:dyDescent="0.25">
      <c r="A17001" s="57">
        <v>80141501</v>
      </c>
      <c r="B17001" s="58" t="s">
        <v>4880</v>
      </c>
    </row>
    <row r="17002" spans="1:2" x14ac:dyDescent="0.25">
      <c r="A17002" s="57">
        <v>80141502</v>
      </c>
      <c r="B17002" s="58" t="s">
        <v>1568</v>
      </c>
    </row>
    <row r="17003" spans="1:2" x14ac:dyDescent="0.25">
      <c r="A17003" s="57">
        <v>80141503</v>
      </c>
      <c r="B17003" s="58" t="s">
        <v>15093</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3610</v>
      </c>
    </row>
    <row r="17007" spans="1:2" x14ac:dyDescent="0.25">
      <c r="A17007" s="57">
        <v>80141507</v>
      </c>
      <c r="B17007" s="58" t="s">
        <v>10046</v>
      </c>
    </row>
    <row r="17008" spans="1:2" x14ac:dyDescent="0.25">
      <c r="A17008" s="57">
        <v>80141508</v>
      </c>
      <c r="B17008" s="58" t="s">
        <v>15856</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4239</v>
      </c>
    </row>
    <row r="17012" spans="1:2" x14ac:dyDescent="0.25">
      <c r="A17012" s="57">
        <v>80141512</v>
      </c>
      <c r="B17012" s="58" t="s">
        <v>9994</v>
      </c>
    </row>
    <row r="17013" spans="1:2" x14ac:dyDescent="0.25">
      <c r="A17013" s="57">
        <v>80141513</v>
      </c>
      <c r="B17013" s="58" t="s">
        <v>5318</v>
      </c>
    </row>
    <row r="17014" spans="1:2" x14ac:dyDescent="0.25">
      <c r="A17014" s="57">
        <v>80141514</v>
      </c>
      <c r="B17014" s="58" t="s">
        <v>15884</v>
      </c>
    </row>
    <row r="17015" spans="1:2" x14ac:dyDescent="0.25">
      <c r="A17015" s="57">
        <v>80141601</v>
      </c>
      <c r="B17015" s="58" t="s">
        <v>13679</v>
      </c>
    </row>
    <row r="17016" spans="1:2" x14ac:dyDescent="0.25">
      <c r="A17016" s="57">
        <v>80141602</v>
      </c>
      <c r="B17016" s="58" t="s">
        <v>14485</v>
      </c>
    </row>
    <row r="17017" spans="1:2" x14ac:dyDescent="0.25">
      <c r="A17017" s="57">
        <v>80141603</v>
      </c>
      <c r="B17017" s="58" t="s">
        <v>1990</v>
      </c>
    </row>
    <row r="17018" spans="1:2" x14ac:dyDescent="0.25">
      <c r="A17018" s="57">
        <v>80141604</v>
      </c>
      <c r="B17018" s="58" t="s">
        <v>9842</v>
      </c>
    </row>
    <row r="17019" spans="1:2" x14ac:dyDescent="0.25">
      <c r="A17019" s="57">
        <v>80141605</v>
      </c>
      <c r="B17019" s="58" t="s">
        <v>15841</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16531</v>
      </c>
    </row>
    <row r="17026" spans="1:2" x14ac:dyDescent="0.25">
      <c r="A17026" s="57">
        <v>80141613</v>
      </c>
      <c r="B17026" s="58" t="s">
        <v>14642</v>
      </c>
    </row>
    <row r="17027" spans="1:2" x14ac:dyDescent="0.25">
      <c r="A17027" s="57">
        <v>80141614</v>
      </c>
      <c r="B17027" s="58" t="s">
        <v>2468</v>
      </c>
    </row>
    <row r="17028" spans="1:2" x14ac:dyDescent="0.25">
      <c r="A17028" s="57">
        <v>80141615</v>
      </c>
      <c r="B17028" s="58" t="s">
        <v>8845</v>
      </c>
    </row>
    <row r="17029" spans="1:2" x14ac:dyDescent="0.25">
      <c r="A17029" s="57">
        <v>80141616</v>
      </c>
      <c r="B17029" s="58" t="s">
        <v>3180</v>
      </c>
    </row>
    <row r="17030" spans="1:2" x14ac:dyDescent="0.25">
      <c r="A17030" s="57">
        <v>80141617</v>
      </c>
      <c r="B17030" s="58" t="s">
        <v>10800</v>
      </c>
    </row>
    <row r="17031" spans="1:2" x14ac:dyDescent="0.25">
      <c r="A17031" s="57">
        <v>80141618</v>
      </c>
      <c r="B17031" s="58" t="s">
        <v>3043</v>
      </c>
    </row>
    <row r="17032" spans="1:2" x14ac:dyDescent="0.25">
      <c r="A17032" s="57">
        <v>80141619</v>
      </c>
      <c r="B17032" s="58" t="s">
        <v>10673</v>
      </c>
    </row>
    <row r="17033" spans="1:2" x14ac:dyDescent="0.25">
      <c r="A17033" s="57">
        <v>80141620</v>
      </c>
      <c r="B17033" s="58" t="s">
        <v>13468</v>
      </c>
    </row>
    <row r="17034" spans="1:2" x14ac:dyDescent="0.25">
      <c r="A17034" s="57">
        <v>80141621</v>
      </c>
      <c r="B17034" s="58" t="s">
        <v>9711</v>
      </c>
    </row>
    <row r="17035" spans="1:2" x14ac:dyDescent="0.25">
      <c r="A17035" s="57">
        <v>80141622</v>
      </c>
      <c r="B17035" s="58" t="s">
        <v>11336</v>
      </c>
    </row>
    <row r="17036" spans="1:2" x14ac:dyDescent="0.25">
      <c r="A17036" s="57">
        <v>80141701</v>
      </c>
      <c r="B17036" s="58" t="s">
        <v>7333</v>
      </c>
    </row>
    <row r="17037" spans="1:2" x14ac:dyDescent="0.25">
      <c r="A17037" s="57">
        <v>80141702</v>
      </c>
      <c r="B17037" s="58" t="s">
        <v>2703</v>
      </c>
    </row>
    <row r="17038" spans="1:2" x14ac:dyDescent="0.25">
      <c r="A17038" s="57">
        <v>80141703</v>
      </c>
      <c r="B17038" s="58" t="s">
        <v>4850</v>
      </c>
    </row>
    <row r="17039" spans="1:2" x14ac:dyDescent="0.25">
      <c r="A17039" s="57">
        <v>80141704</v>
      </c>
      <c r="B17039" s="58" t="s">
        <v>3388</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10286</v>
      </c>
    </row>
    <row r="17045" spans="1:2" x14ac:dyDescent="0.25">
      <c r="A17045" s="57">
        <v>80141902</v>
      </c>
      <c r="B17045" s="58" t="s">
        <v>12607</v>
      </c>
    </row>
    <row r="17046" spans="1:2" x14ac:dyDescent="0.25">
      <c r="A17046" s="57">
        <v>80141903</v>
      </c>
      <c r="B17046" s="58" t="s">
        <v>14099</v>
      </c>
    </row>
    <row r="17047" spans="1:2" x14ac:dyDescent="0.25">
      <c r="A17047" s="57">
        <v>80151501</v>
      </c>
      <c r="B17047" s="58" t="s">
        <v>13531</v>
      </c>
    </row>
    <row r="17048" spans="1:2" x14ac:dyDescent="0.25">
      <c r="A17048" s="57">
        <v>80151502</v>
      </c>
      <c r="B17048" s="58" t="s">
        <v>7371</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11076</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13928</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7914</v>
      </c>
    </row>
    <row r="17065" spans="1:2" x14ac:dyDescent="0.25">
      <c r="A17065" s="57">
        <v>80161602</v>
      </c>
      <c r="B17065" s="58" t="s">
        <v>16229</v>
      </c>
    </row>
    <row r="17066" spans="1:2" x14ac:dyDescent="0.25">
      <c r="A17066" s="57">
        <v>80161603</v>
      </c>
      <c r="B17066" s="58" t="s">
        <v>15249</v>
      </c>
    </row>
    <row r="17067" spans="1:2" x14ac:dyDescent="0.25">
      <c r="A17067" s="57">
        <v>81101501</v>
      </c>
      <c r="B17067" s="58" t="s">
        <v>4147</v>
      </c>
    </row>
    <row r="17068" spans="1:2" x14ac:dyDescent="0.25">
      <c r="A17068" s="57">
        <v>81101502</v>
      </c>
      <c r="B17068" s="58" t="s">
        <v>7379</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14993</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5080</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12219</v>
      </c>
    </row>
    <row r="17085" spans="1:2" x14ac:dyDescent="0.25">
      <c r="A17085" s="57">
        <v>81101702</v>
      </c>
      <c r="B17085" s="58" t="s">
        <v>17699</v>
      </c>
    </row>
    <row r="17086" spans="1:2" x14ac:dyDescent="0.25">
      <c r="A17086" s="57">
        <v>81101703</v>
      </c>
      <c r="B17086" s="58" t="s">
        <v>15325</v>
      </c>
    </row>
    <row r="17087" spans="1:2" x14ac:dyDescent="0.25">
      <c r="A17087" s="57">
        <v>81101801</v>
      </c>
      <c r="B17087" s="58" t="s">
        <v>6103</v>
      </c>
    </row>
    <row r="17088" spans="1:2" x14ac:dyDescent="0.25">
      <c r="A17088" s="57">
        <v>81101902</v>
      </c>
      <c r="B17088" s="58" t="s">
        <v>11729</v>
      </c>
    </row>
    <row r="17089" spans="1:2" x14ac:dyDescent="0.25">
      <c r="A17089" s="57">
        <v>81102001</v>
      </c>
      <c r="B17089" s="58" t="s">
        <v>11469</v>
      </c>
    </row>
    <row r="17090" spans="1:2" x14ac:dyDescent="0.25">
      <c r="A17090" s="57">
        <v>81102101</v>
      </c>
      <c r="B17090" s="58" t="s">
        <v>13117</v>
      </c>
    </row>
    <row r="17091" spans="1:2" x14ac:dyDescent="0.25">
      <c r="A17091" s="57">
        <v>81102201</v>
      </c>
      <c r="B17091" s="58" t="s">
        <v>11228</v>
      </c>
    </row>
    <row r="17092" spans="1:2" x14ac:dyDescent="0.25">
      <c r="A17092" s="57">
        <v>81102202</v>
      </c>
      <c r="B17092" s="58" t="s">
        <v>8662</v>
      </c>
    </row>
    <row r="17093" spans="1:2" x14ac:dyDescent="0.25">
      <c r="A17093" s="57">
        <v>81102203</v>
      </c>
      <c r="B17093" s="58" t="s">
        <v>5094</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13738</v>
      </c>
    </row>
    <row r="17099" spans="1:2" x14ac:dyDescent="0.25">
      <c r="A17099" s="57">
        <v>81111505</v>
      </c>
      <c r="B17099" s="58" t="s">
        <v>1345</v>
      </c>
    </row>
    <row r="17100" spans="1:2" x14ac:dyDescent="0.25">
      <c r="A17100" s="57">
        <v>81111506</v>
      </c>
      <c r="B17100" s="58" t="s">
        <v>16725</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10714</v>
      </c>
    </row>
    <row r="17104" spans="1:2" x14ac:dyDescent="0.25">
      <c r="A17104" s="57">
        <v>81111510</v>
      </c>
      <c r="B17104" s="58" t="s">
        <v>10070</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2192</v>
      </c>
    </row>
    <row r="17112" spans="1:2" x14ac:dyDescent="0.25">
      <c r="A17112" s="57">
        <v>81111608</v>
      </c>
      <c r="B17112" s="58" t="s">
        <v>7929</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16025</v>
      </c>
    </row>
    <row r="17125" spans="1:2" x14ac:dyDescent="0.25">
      <c r="A17125" s="57">
        <v>81111803</v>
      </c>
      <c r="B17125" s="58" t="s">
        <v>6282</v>
      </c>
    </row>
    <row r="17126" spans="1:2" x14ac:dyDescent="0.25">
      <c r="A17126" s="57">
        <v>81111804</v>
      </c>
      <c r="B17126" s="58" t="s">
        <v>9243</v>
      </c>
    </row>
    <row r="17127" spans="1:2" x14ac:dyDescent="0.25">
      <c r="A17127" s="57">
        <v>81111805</v>
      </c>
      <c r="B17127" s="58" t="s">
        <v>14758</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15792</v>
      </c>
    </row>
    <row r="17132" spans="1:2" x14ac:dyDescent="0.25">
      <c r="A17132" s="57">
        <v>81111810</v>
      </c>
      <c r="B17132" s="58" t="s">
        <v>16343</v>
      </c>
    </row>
    <row r="17133" spans="1:2" x14ac:dyDescent="0.25">
      <c r="A17133" s="57">
        <v>81111811</v>
      </c>
      <c r="B17133" s="58" t="s">
        <v>14644</v>
      </c>
    </row>
    <row r="17134" spans="1:2" x14ac:dyDescent="0.25">
      <c r="A17134" s="57">
        <v>81111812</v>
      </c>
      <c r="B17134" s="58" t="s">
        <v>4766</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15822</v>
      </c>
    </row>
    <row r="17138" spans="1:2" x14ac:dyDescent="0.25">
      <c r="A17138" s="57">
        <v>81111902</v>
      </c>
      <c r="B17138" s="58" t="s">
        <v>12117</v>
      </c>
    </row>
    <row r="17139" spans="1:2" x14ac:dyDescent="0.25">
      <c r="A17139" s="57">
        <v>81112001</v>
      </c>
      <c r="B17139" s="58" t="s">
        <v>13747</v>
      </c>
    </row>
    <row r="17140" spans="1:2" x14ac:dyDescent="0.25">
      <c r="A17140" s="57">
        <v>81112002</v>
      </c>
      <c r="B17140" s="58" t="s">
        <v>8006</v>
      </c>
    </row>
    <row r="17141" spans="1:2" x14ac:dyDescent="0.25">
      <c r="A17141" s="57">
        <v>81112003</v>
      </c>
      <c r="B17141" s="58" t="s">
        <v>17264</v>
      </c>
    </row>
    <row r="17142" spans="1:2" x14ac:dyDescent="0.25">
      <c r="A17142" s="57">
        <v>81112004</v>
      </c>
      <c r="B17142" s="58" t="s">
        <v>13297</v>
      </c>
    </row>
    <row r="17143" spans="1:2" x14ac:dyDescent="0.25">
      <c r="A17143" s="57">
        <v>81112005</v>
      </c>
      <c r="B17143" s="58" t="s">
        <v>12628</v>
      </c>
    </row>
    <row r="17144" spans="1:2" x14ac:dyDescent="0.25">
      <c r="A17144" s="57">
        <v>81112006</v>
      </c>
      <c r="B17144" s="58" t="s">
        <v>5722</v>
      </c>
    </row>
    <row r="17145" spans="1:2" x14ac:dyDescent="0.25">
      <c r="A17145" s="57">
        <v>81112007</v>
      </c>
      <c r="B17145" s="58" t="s">
        <v>4782</v>
      </c>
    </row>
    <row r="17146" spans="1:2" x14ac:dyDescent="0.25">
      <c r="A17146" s="57">
        <v>81112008</v>
      </c>
      <c r="B17146" s="58" t="s">
        <v>15678</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5800</v>
      </c>
    </row>
    <row r="17150" spans="1:2" x14ac:dyDescent="0.25">
      <c r="A17150" s="57">
        <v>81112102</v>
      </c>
      <c r="B17150" s="58" t="s">
        <v>14267</v>
      </c>
    </row>
    <row r="17151" spans="1:2" x14ac:dyDescent="0.25">
      <c r="A17151" s="57">
        <v>81112103</v>
      </c>
      <c r="B17151" s="58" t="s">
        <v>5227</v>
      </c>
    </row>
    <row r="17152" spans="1:2" x14ac:dyDescent="0.25">
      <c r="A17152" s="57">
        <v>81112104</v>
      </c>
      <c r="B17152" s="58" t="s">
        <v>15228</v>
      </c>
    </row>
    <row r="17153" spans="1:2" x14ac:dyDescent="0.25">
      <c r="A17153" s="57">
        <v>81112105</v>
      </c>
      <c r="B17153" s="58" t="s">
        <v>2340</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16226</v>
      </c>
    </row>
    <row r="17157" spans="1:2" x14ac:dyDescent="0.25">
      <c r="A17157" s="57">
        <v>81112202</v>
      </c>
      <c r="B17157" s="58" t="s">
        <v>5744</v>
      </c>
    </row>
    <row r="17158" spans="1:2" x14ac:dyDescent="0.25">
      <c r="A17158" s="57">
        <v>81121501</v>
      </c>
      <c r="B17158" s="58" t="s">
        <v>14012</v>
      </c>
    </row>
    <row r="17159" spans="1:2" x14ac:dyDescent="0.25">
      <c r="A17159" s="57">
        <v>81121502</v>
      </c>
      <c r="B17159" s="58" t="s">
        <v>4746</v>
      </c>
    </row>
    <row r="17160" spans="1:2" x14ac:dyDescent="0.25">
      <c r="A17160" s="57">
        <v>81121503</v>
      </c>
      <c r="B17160" s="58" t="s">
        <v>13408</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15159</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11960</v>
      </c>
    </row>
    <row r="17167" spans="1:2" x14ac:dyDescent="0.25">
      <c r="A17167" s="57">
        <v>81121606</v>
      </c>
      <c r="B17167" s="58" t="s">
        <v>8877</v>
      </c>
    </row>
    <row r="17168" spans="1:2" x14ac:dyDescent="0.25">
      <c r="A17168" s="57">
        <v>81121607</v>
      </c>
      <c r="B17168" s="58" t="s">
        <v>11112</v>
      </c>
    </row>
    <row r="17169" spans="1:2" x14ac:dyDescent="0.25">
      <c r="A17169" s="57">
        <v>81131501</v>
      </c>
      <c r="B17169" s="58" t="s">
        <v>17300</v>
      </c>
    </row>
    <row r="17170" spans="1:2" x14ac:dyDescent="0.25">
      <c r="A17170" s="57">
        <v>81131502</v>
      </c>
      <c r="B17170" s="58" t="s">
        <v>14152</v>
      </c>
    </row>
    <row r="17171" spans="1:2" x14ac:dyDescent="0.25">
      <c r="A17171" s="57">
        <v>81131503</v>
      </c>
      <c r="B17171" s="58" t="s">
        <v>8751</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16568</v>
      </c>
    </row>
    <row r="17177" spans="1:2" x14ac:dyDescent="0.25">
      <c r="A17177" s="57">
        <v>81141504</v>
      </c>
      <c r="B17177" s="58" t="s">
        <v>16395</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16308</v>
      </c>
    </row>
    <row r="17183" spans="1:2" x14ac:dyDescent="0.25">
      <c r="A17183" s="57">
        <v>81141604</v>
      </c>
      <c r="B17183" s="58" t="s">
        <v>6245</v>
      </c>
    </row>
    <row r="17184" spans="1:2" x14ac:dyDescent="0.25">
      <c r="A17184" s="57">
        <v>81141605</v>
      </c>
      <c r="B17184" s="58" t="s">
        <v>16988</v>
      </c>
    </row>
    <row r="17185" spans="1:2" x14ac:dyDescent="0.25">
      <c r="A17185" s="57">
        <v>81141606</v>
      </c>
      <c r="B17185" s="58" t="s">
        <v>15415</v>
      </c>
    </row>
    <row r="17186" spans="1:2" x14ac:dyDescent="0.25">
      <c r="A17186" s="57">
        <v>81141701</v>
      </c>
      <c r="B17186" s="58" t="s">
        <v>6772</v>
      </c>
    </row>
    <row r="17187" spans="1:2" x14ac:dyDescent="0.25">
      <c r="A17187" s="57">
        <v>81141702</v>
      </c>
      <c r="B17187" s="58" t="s">
        <v>5680</v>
      </c>
    </row>
    <row r="17188" spans="1:2" x14ac:dyDescent="0.25">
      <c r="A17188" s="57">
        <v>81141703</v>
      </c>
      <c r="B17188" s="58" t="s">
        <v>6319</v>
      </c>
    </row>
    <row r="17189" spans="1:2" x14ac:dyDescent="0.25">
      <c r="A17189" s="57">
        <v>81141704</v>
      </c>
      <c r="B17189" s="58" t="s">
        <v>10557</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14470</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5389</v>
      </c>
    </row>
    <row r="17197" spans="1:2" x14ac:dyDescent="0.25">
      <c r="A17197" s="57">
        <v>81151501</v>
      </c>
      <c r="B17197" s="58" t="s">
        <v>15713</v>
      </c>
    </row>
    <row r="17198" spans="1:2" x14ac:dyDescent="0.25">
      <c r="A17198" s="57">
        <v>81151502</v>
      </c>
      <c r="B17198" s="58" t="s">
        <v>2362</v>
      </c>
    </row>
    <row r="17199" spans="1:2" x14ac:dyDescent="0.25">
      <c r="A17199" s="57">
        <v>81151503</v>
      </c>
      <c r="B17199" s="58" t="s">
        <v>12293</v>
      </c>
    </row>
    <row r="17200" spans="1:2" x14ac:dyDescent="0.25">
      <c r="A17200" s="57">
        <v>81151601</v>
      </c>
      <c r="B17200" s="58" t="s">
        <v>15224</v>
      </c>
    </row>
    <row r="17201" spans="1:2" x14ac:dyDescent="0.25">
      <c r="A17201" s="57">
        <v>81151602</v>
      </c>
      <c r="B17201" s="58" t="s">
        <v>4751</v>
      </c>
    </row>
    <row r="17202" spans="1:2" x14ac:dyDescent="0.25">
      <c r="A17202" s="57">
        <v>81151603</v>
      </c>
      <c r="B17202" s="58" t="s">
        <v>9909</v>
      </c>
    </row>
    <row r="17203" spans="1:2" x14ac:dyDescent="0.25">
      <c r="A17203" s="57">
        <v>81151604</v>
      </c>
      <c r="B17203" s="58" t="s">
        <v>3848</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14020</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7973</v>
      </c>
    </row>
    <row r="17213" spans="1:2" x14ac:dyDescent="0.25">
      <c r="A17213" s="57">
        <v>81151805</v>
      </c>
      <c r="B17213" s="58" t="s">
        <v>5470</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7232</v>
      </c>
    </row>
    <row r="17221" spans="1:2" x14ac:dyDescent="0.25">
      <c r="A17221" s="57">
        <v>82101503</v>
      </c>
      <c r="B17221" s="58" t="s">
        <v>5496</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12617</v>
      </c>
    </row>
    <row r="17225" spans="1:2" x14ac:dyDescent="0.25">
      <c r="A17225" s="57">
        <v>82101507</v>
      </c>
      <c r="B17225" s="58" t="s">
        <v>15793</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14436</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10768</v>
      </c>
    </row>
    <row r="17233" spans="1:2" x14ac:dyDescent="0.25">
      <c r="A17233" s="57">
        <v>82101801</v>
      </c>
      <c r="B17233" s="58" t="s">
        <v>6797</v>
      </c>
    </row>
    <row r="17234" spans="1:2" x14ac:dyDescent="0.25">
      <c r="A17234" s="57">
        <v>82101901</v>
      </c>
      <c r="B17234" s="58" t="s">
        <v>16278</v>
      </c>
    </row>
    <row r="17235" spans="1:2" x14ac:dyDescent="0.25">
      <c r="A17235" s="57">
        <v>82101902</v>
      </c>
      <c r="B17235" s="58" t="s">
        <v>13083</v>
      </c>
    </row>
    <row r="17236" spans="1:2" x14ac:dyDescent="0.25">
      <c r="A17236" s="57">
        <v>82101903</v>
      </c>
      <c r="B17236" s="58" t="s">
        <v>10945</v>
      </c>
    </row>
    <row r="17237" spans="1:2" x14ac:dyDescent="0.25">
      <c r="A17237" s="57">
        <v>82101904</v>
      </c>
      <c r="B17237" s="58" t="s">
        <v>4461</v>
      </c>
    </row>
    <row r="17238" spans="1:2" x14ac:dyDescent="0.25">
      <c r="A17238" s="57">
        <v>82101905</v>
      </c>
      <c r="B17238" s="58" t="s">
        <v>13855</v>
      </c>
    </row>
    <row r="17239" spans="1:2" x14ac:dyDescent="0.25">
      <c r="A17239" s="57">
        <v>82111501</v>
      </c>
      <c r="B17239" s="58" t="s">
        <v>1264</v>
      </c>
    </row>
    <row r="17240" spans="1:2" x14ac:dyDescent="0.25">
      <c r="A17240" s="57">
        <v>82111502</v>
      </c>
      <c r="B17240" s="58" t="s">
        <v>15987</v>
      </c>
    </row>
    <row r="17241" spans="1:2" x14ac:dyDescent="0.25">
      <c r="A17241" s="57">
        <v>82111503</v>
      </c>
      <c r="B17241" s="58" t="s">
        <v>1730</v>
      </c>
    </row>
    <row r="17242" spans="1:2" x14ac:dyDescent="0.25">
      <c r="A17242" s="57">
        <v>82111601</v>
      </c>
      <c r="B17242" s="58" t="s">
        <v>10566</v>
      </c>
    </row>
    <row r="17243" spans="1:2" x14ac:dyDescent="0.25">
      <c r="A17243" s="57">
        <v>82111602</v>
      </c>
      <c r="B17243" s="58" t="s">
        <v>4080</v>
      </c>
    </row>
    <row r="17244" spans="1:2" x14ac:dyDescent="0.25">
      <c r="A17244" s="57">
        <v>82111603</v>
      </c>
      <c r="B17244" s="58" t="s">
        <v>9961</v>
      </c>
    </row>
    <row r="17245" spans="1:2" x14ac:dyDescent="0.25">
      <c r="A17245" s="57">
        <v>82111604</v>
      </c>
      <c r="B17245" s="58" t="s">
        <v>13541</v>
      </c>
    </row>
    <row r="17246" spans="1:2" x14ac:dyDescent="0.25">
      <c r="A17246" s="57">
        <v>82111701</v>
      </c>
      <c r="B17246" s="58" t="s">
        <v>10444</v>
      </c>
    </row>
    <row r="17247" spans="1:2" x14ac:dyDescent="0.25">
      <c r="A17247" s="57">
        <v>82111702</v>
      </c>
      <c r="B17247" s="58" t="s">
        <v>7025</v>
      </c>
    </row>
    <row r="17248" spans="1:2" x14ac:dyDescent="0.25">
      <c r="A17248" s="57">
        <v>82111703</v>
      </c>
      <c r="B17248" s="58" t="s">
        <v>18043</v>
      </c>
    </row>
    <row r="17249" spans="1:2" x14ac:dyDescent="0.25">
      <c r="A17249" s="57">
        <v>82111704</v>
      </c>
      <c r="B17249" s="58" t="s">
        <v>7693</v>
      </c>
    </row>
    <row r="17250" spans="1:2" x14ac:dyDescent="0.25">
      <c r="A17250" s="57">
        <v>82111705</v>
      </c>
      <c r="B17250" s="58" t="s">
        <v>16987</v>
      </c>
    </row>
    <row r="17251" spans="1:2" x14ac:dyDescent="0.25">
      <c r="A17251" s="57">
        <v>82111801</v>
      </c>
      <c r="B17251" s="58" t="s">
        <v>13281</v>
      </c>
    </row>
    <row r="17252" spans="1:2" x14ac:dyDescent="0.25">
      <c r="A17252" s="57">
        <v>82111802</v>
      </c>
      <c r="B17252" s="58" t="s">
        <v>18691</v>
      </c>
    </row>
    <row r="17253" spans="1:2" x14ac:dyDescent="0.25">
      <c r="A17253" s="57">
        <v>82111803</v>
      </c>
      <c r="B17253" s="58" t="s">
        <v>15957</v>
      </c>
    </row>
    <row r="17254" spans="1:2" x14ac:dyDescent="0.25">
      <c r="A17254" s="57">
        <v>82111804</v>
      </c>
      <c r="B17254" s="58" t="s">
        <v>16027</v>
      </c>
    </row>
    <row r="17255" spans="1:2" x14ac:dyDescent="0.25">
      <c r="A17255" s="57">
        <v>82111901</v>
      </c>
      <c r="B17255" s="58" t="s">
        <v>12004</v>
      </c>
    </row>
    <row r="17256" spans="1:2" x14ac:dyDescent="0.25">
      <c r="A17256" s="57">
        <v>82111902</v>
      </c>
      <c r="B17256" s="58" t="s">
        <v>17640</v>
      </c>
    </row>
    <row r="17257" spans="1:2" x14ac:dyDescent="0.25">
      <c r="A17257" s="57">
        <v>82111903</v>
      </c>
      <c r="B17257" s="58" t="s">
        <v>7695</v>
      </c>
    </row>
    <row r="17258" spans="1:2" x14ac:dyDescent="0.25">
      <c r="A17258" s="57">
        <v>82111904</v>
      </c>
      <c r="B17258" s="58" t="s">
        <v>15799</v>
      </c>
    </row>
    <row r="17259" spans="1:2" x14ac:dyDescent="0.25">
      <c r="A17259" s="57">
        <v>82121501</v>
      </c>
      <c r="B17259" s="58" t="s">
        <v>4748</v>
      </c>
    </row>
    <row r="17260" spans="1:2" x14ac:dyDescent="0.25">
      <c r="A17260" s="57">
        <v>82121502</v>
      </c>
      <c r="B17260" s="58" t="s">
        <v>10162</v>
      </c>
    </row>
    <row r="17261" spans="1:2" x14ac:dyDescent="0.25">
      <c r="A17261" s="57">
        <v>82121503</v>
      </c>
      <c r="B17261" s="58" t="s">
        <v>12534</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16214</v>
      </c>
    </row>
    <row r="17265" spans="1:2" x14ac:dyDescent="0.25">
      <c r="A17265" s="57">
        <v>82121507</v>
      </c>
      <c r="B17265" s="58" t="s">
        <v>12369</v>
      </c>
    </row>
    <row r="17266" spans="1:2" x14ac:dyDescent="0.25">
      <c r="A17266" s="57">
        <v>82121508</v>
      </c>
      <c r="B17266" s="58" t="s">
        <v>15891</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14942</v>
      </c>
    </row>
    <row r="17271" spans="1:2" x14ac:dyDescent="0.25">
      <c r="A17271" s="57">
        <v>82121601</v>
      </c>
      <c r="B17271" s="58" t="s">
        <v>7559</v>
      </c>
    </row>
    <row r="17272" spans="1:2" x14ac:dyDescent="0.25">
      <c r="A17272" s="57">
        <v>82121602</v>
      </c>
      <c r="B17272" s="58" t="s">
        <v>15221</v>
      </c>
    </row>
    <row r="17273" spans="1:2" x14ac:dyDescent="0.25">
      <c r="A17273" s="57">
        <v>82121603</v>
      </c>
      <c r="B17273" s="58" t="s">
        <v>11893</v>
      </c>
    </row>
    <row r="17274" spans="1:2" x14ac:dyDescent="0.25">
      <c r="A17274" s="57">
        <v>82121701</v>
      </c>
      <c r="B17274" s="58" t="s">
        <v>5802</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11153</v>
      </c>
    </row>
    <row r="17278" spans="1:2" x14ac:dyDescent="0.25">
      <c r="A17278" s="57">
        <v>82121901</v>
      </c>
      <c r="B17278" s="58" t="s">
        <v>15781</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14769</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13615</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15912</v>
      </c>
    </row>
    <row r="17291" spans="1:2" x14ac:dyDescent="0.25">
      <c r="A17291" s="57">
        <v>82131602</v>
      </c>
      <c r="B17291" s="58" t="s">
        <v>6011</v>
      </c>
    </row>
    <row r="17292" spans="1:2" x14ac:dyDescent="0.25">
      <c r="A17292" s="57">
        <v>82131603</v>
      </c>
      <c r="B17292" s="58" t="s">
        <v>13806</v>
      </c>
    </row>
    <row r="17293" spans="1:2" x14ac:dyDescent="0.25">
      <c r="A17293" s="57">
        <v>82131604</v>
      </c>
      <c r="B17293" s="58" t="s">
        <v>2657</v>
      </c>
    </row>
    <row r="17294" spans="1:2" x14ac:dyDescent="0.25">
      <c r="A17294" s="57">
        <v>82141501</v>
      </c>
      <c r="B17294" s="58" t="s">
        <v>14748</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14675</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10428</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2463</v>
      </c>
    </row>
    <row r="17306" spans="1:2" x14ac:dyDescent="0.25">
      <c r="A17306" s="57">
        <v>82151504</v>
      </c>
      <c r="B17306" s="58" t="s">
        <v>9252</v>
      </c>
    </row>
    <row r="17307" spans="1:2" x14ac:dyDescent="0.25">
      <c r="A17307" s="57">
        <v>82151505</v>
      </c>
      <c r="B17307" s="58" t="s">
        <v>14458</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11540</v>
      </c>
    </row>
    <row r="17312" spans="1:2" x14ac:dyDescent="0.25">
      <c r="A17312" s="57">
        <v>82151602</v>
      </c>
      <c r="B17312" s="58" t="s">
        <v>15299</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18452</v>
      </c>
    </row>
    <row r="17316" spans="1:2" x14ac:dyDescent="0.25">
      <c r="A17316" s="57">
        <v>82151702</v>
      </c>
      <c r="B17316" s="58" t="s">
        <v>11317</v>
      </c>
    </row>
    <row r="17317" spans="1:2" x14ac:dyDescent="0.25">
      <c r="A17317" s="57">
        <v>82151703</v>
      </c>
      <c r="B17317" s="58" t="s">
        <v>16034</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15525</v>
      </c>
    </row>
    <row r="17321" spans="1:2" x14ac:dyDescent="0.25">
      <c r="A17321" s="57">
        <v>83101501</v>
      </c>
      <c r="B17321" s="58" t="s">
        <v>15070</v>
      </c>
    </row>
    <row r="17322" spans="1:2" x14ac:dyDescent="0.25">
      <c r="A17322" s="57">
        <v>83101502</v>
      </c>
      <c r="B17322" s="58" t="s">
        <v>17986</v>
      </c>
    </row>
    <row r="17323" spans="1:2" x14ac:dyDescent="0.25">
      <c r="A17323" s="57">
        <v>83101503</v>
      </c>
      <c r="B17323" s="58" t="s">
        <v>13919</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10652</v>
      </c>
    </row>
    <row r="17328" spans="1:2" x14ac:dyDescent="0.25">
      <c r="A17328" s="57">
        <v>83101508</v>
      </c>
      <c r="B17328" s="58" t="s">
        <v>14430</v>
      </c>
    </row>
    <row r="17329" spans="1:2" x14ac:dyDescent="0.25">
      <c r="A17329" s="57">
        <v>83101509</v>
      </c>
      <c r="B17329" s="58" t="s">
        <v>155</v>
      </c>
    </row>
    <row r="17330" spans="1:2" x14ac:dyDescent="0.25">
      <c r="A17330" s="57">
        <v>83101510</v>
      </c>
      <c r="B17330" s="58" t="s">
        <v>16073</v>
      </c>
    </row>
    <row r="17331" spans="1:2" x14ac:dyDescent="0.25">
      <c r="A17331" s="57">
        <v>83101601</v>
      </c>
      <c r="B17331" s="58" t="s">
        <v>11371</v>
      </c>
    </row>
    <row r="17332" spans="1:2" x14ac:dyDescent="0.25">
      <c r="A17332" s="57">
        <v>83101602</v>
      </c>
      <c r="B17332" s="58" t="s">
        <v>8816</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13057</v>
      </c>
    </row>
    <row r="17337" spans="1:2" x14ac:dyDescent="0.25">
      <c r="A17337" s="57">
        <v>83101802</v>
      </c>
      <c r="B17337" s="58" t="s">
        <v>11249</v>
      </c>
    </row>
    <row r="17338" spans="1:2" x14ac:dyDescent="0.25">
      <c r="A17338" s="57">
        <v>83101803</v>
      </c>
      <c r="B17338" s="58" t="s">
        <v>10995</v>
      </c>
    </row>
    <row r="17339" spans="1:2" x14ac:dyDescent="0.25">
      <c r="A17339" s="57">
        <v>83101804</v>
      </c>
      <c r="B17339" s="58" t="s">
        <v>13992</v>
      </c>
    </row>
    <row r="17340" spans="1:2" x14ac:dyDescent="0.25">
      <c r="A17340" s="57">
        <v>83101805</v>
      </c>
      <c r="B17340" s="58" t="s">
        <v>9623</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17069</v>
      </c>
    </row>
    <row r="17344" spans="1:2" x14ac:dyDescent="0.25">
      <c r="A17344" s="57">
        <v>83101901</v>
      </c>
      <c r="B17344" s="58" t="s">
        <v>2886</v>
      </c>
    </row>
    <row r="17345" spans="1:2" x14ac:dyDescent="0.25">
      <c r="A17345" s="57">
        <v>83101902</v>
      </c>
      <c r="B17345" s="58" t="s">
        <v>15690</v>
      </c>
    </row>
    <row r="17346" spans="1:2" x14ac:dyDescent="0.25">
      <c r="A17346" s="57">
        <v>83101903</v>
      </c>
      <c r="B17346" s="58" t="s">
        <v>6595</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14759</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13494</v>
      </c>
    </row>
    <row r="17353" spans="1:2" x14ac:dyDescent="0.25">
      <c r="A17353" s="57">
        <v>83111506</v>
      </c>
      <c r="B17353" s="58" t="s">
        <v>12919</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14443</v>
      </c>
    </row>
    <row r="17359" spans="1:2" x14ac:dyDescent="0.25">
      <c r="A17359" s="57">
        <v>83111602</v>
      </c>
      <c r="B17359" s="58" t="s">
        <v>8104</v>
      </c>
    </row>
    <row r="17360" spans="1:2" x14ac:dyDescent="0.25">
      <c r="A17360" s="57">
        <v>83111603</v>
      </c>
      <c r="B17360" s="58" t="s">
        <v>2372</v>
      </c>
    </row>
    <row r="17361" spans="1:2" x14ac:dyDescent="0.25">
      <c r="A17361" s="57">
        <v>83111604</v>
      </c>
      <c r="B17361" s="58" t="s">
        <v>14292</v>
      </c>
    </row>
    <row r="17362" spans="1:2" x14ac:dyDescent="0.25">
      <c r="A17362" s="57">
        <v>83111605</v>
      </c>
      <c r="B17362" s="58" t="s">
        <v>8077</v>
      </c>
    </row>
    <row r="17363" spans="1:2" x14ac:dyDescent="0.25">
      <c r="A17363" s="57">
        <v>83111701</v>
      </c>
      <c r="B17363" s="58" t="s">
        <v>9919</v>
      </c>
    </row>
    <row r="17364" spans="1:2" x14ac:dyDescent="0.25">
      <c r="A17364" s="57">
        <v>83111702</v>
      </c>
      <c r="B17364" s="58" t="s">
        <v>9713</v>
      </c>
    </row>
    <row r="17365" spans="1:2" x14ac:dyDescent="0.25">
      <c r="A17365" s="57">
        <v>83111703</v>
      </c>
      <c r="B17365" s="58" t="s">
        <v>4839</v>
      </c>
    </row>
    <row r="17366" spans="1:2" x14ac:dyDescent="0.25">
      <c r="A17366" s="57">
        <v>83111801</v>
      </c>
      <c r="B17366" s="58" t="s">
        <v>10972</v>
      </c>
    </row>
    <row r="17367" spans="1:2" x14ac:dyDescent="0.25">
      <c r="A17367" s="57">
        <v>83111802</v>
      </c>
      <c r="B17367" s="58" t="s">
        <v>9037</v>
      </c>
    </row>
    <row r="17368" spans="1:2" x14ac:dyDescent="0.25">
      <c r="A17368" s="57">
        <v>83111803</v>
      </c>
      <c r="B17368" s="58" t="s">
        <v>5216</v>
      </c>
    </row>
    <row r="17369" spans="1:2" x14ac:dyDescent="0.25">
      <c r="A17369" s="57">
        <v>83111804</v>
      </c>
      <c r="B17369" s="58" t="s">
        <v>13234</v>
      </c>
    </row>
    <row r="17370" spans="1:2" x14ac:dyDescent="0.25">
      <c r="A17370" s="57">
        <v>83111901</v>
      </c>
      <c r="B17370" s="58" t="s">
        <v>5725</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10807</v>
      </c>
    </row>
    <row r="17375" spans="1:2" x14ac:dyDescent="0.25">
      <c r="A17375" s="57">
        <v>83112201</v>
      </c>
      <c r="B17375" s="58" t="s">
        <v>10915</v>
      </c>
    </row>
    <row r="17376" spans="1:2" x14ac:dyDescent="0.25">
      <c r="A17376" s="57">
        <v>83112202</v>
      </c>
      <c r="B17376" s="58" t="s">
        <v>7560</v>
      </c>
    </row>
    <row r="17377" spans="1:2" x14ac:dyDescent="0.25">
      <c r="A17377" s="57">
        <v>83112203</v>
      </c>
      <c r="B17377" s="58" t="s">
        <v>3822</v>
      </c>
    </row>
    <row r="17378" spans="1:2" x14ac:dyDescent="0.25">
      <c r="A17378" s="57">
        <v>83112204</v>
      </c>
      <c r="B17378" s="58" t="s">
        <v>5396</v>
      </c>
    </row>
    <row r="17379" spans="1:2" x14ac:dyDescent="0.25">
      <c r="A17379" s="57">
        <v>83112205</v>
      </c>
      <c r="B17379" s="58" t="s">
        <v>17593</v>
      </c>
    </row>
    <row r="17380" spans="1:2" x14ac:dyDescent="0.25">
      <c r="A17380" s="57">
        <v>83112301</v>
      </c>
      <c r="B17380" s="58" t="s">
        <v>13497</v>
      </c>
    </row>
    <row r="17381" spans="1:2" x14ac:dyDescent="0.25">
      <c r="A17381" s="57">
        <v>83112302</v>
      </c>
      <c r="B17381" s="58" t="s">
        <v>12530</v>
      </c>
    </row>
    <row r="17382" spans="1:2" x14ac:dyDescent="0.25">
      <c r="A17382" s="57">
        <v>83112303</v>
      </c>
      <c r="B17382" s="58" t="s">
        <v>14653</v>
      </c>
    </row>
    <row r="17383" spans="1:2" x14ac:dyDescent="0.25">
      <c r="A17383" s="57">
        <v>83112304</v>
      </c>
      <c r="B17383" s="58" t="s">
        <v>7673</v>
      </c>
    </row>
    <row r="17384" spans="1:2" x14ac:dyDescent="0.25">
      <c r="A17384" s="57">
        <v>83112401</v>
      </c>
      <c r="B17384" s="58" t="s">
        <v>15646</v>
      </c>
    </row>
    <row r="17385" spans="1:2" x14ac:dyDescent="0.25">
      <c r="A17385" s="57">
        <v>83112402</v>
      </c>
      <c r="B17385" s="58" t="s">
        <v>6204</v>
      </c>
    </row>
    <row r="17386" spans="1:2" x14ac:dyDescent="0.25">
      <c r="A17386" s="57">
        <v>83112403</v>
      </c>
      <c r="B17386" s="58" t="s">
        <v>8269</v>
      </c>
    </row>
    <row r="17387" spans="1:2" x14ac:dyDescent="0.25">
      <c r="A17387" s="57">
        <v>83112404</v>
      </c>
      <c r="B17387" s="58" t="s">
        <v>15696</v>
      </c>
    </row>
    <row r="17388" spans="1:2" x14ac:dyDescent="0.25">
      <c r="A17388" s="57">
        <v>83112405</v>
      </c>
      <c r="B17388" s="58" t="s">
        <v>8287</v>
      </c>
    </row>
    <row r="17389" spans="1:2" x14ac:dyDescent="0.25">
      <c r="A17389" s="57">
        <v>83112406</v>
      </c>
      <c r="B17389" s="58" t="s">
        <v>3901</v>
      </c>
    </row>
    <row r="17390" spans="1:2" x14ac:dyDescent="0.25">
      <c r="A17390" s="57">
        <v>83112501</v>
      </c>
      <c r="B17390" s="58" t="s">
        <v>5727</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8435</v>
      </c>
    </row>
    <row r="17394" spans="1:2" x14ac:dyDescent="0.25">
      <c r="A17394" s="57">
        <v>83112505</v>
      </c>
      <c r="B17394" s="58" t="s">
        <v>11965</v>
      </c>
    </row>
    <row r="17395" spans="1:2" x14ac:dyDescent="0.25">
      <c r="A17395" s="57">
        <v>83112601</v>
      </c>
      <c r="B17395" s="58" t="s">
        <v>10511</v>
      </c>
    </row>
    <row r="17396" spans="1:2" x14ac:dyDescent="0.25">
      <c r="A17396" s="57">
        <v>83112602</v>
      </c>
      <c r="B17396" s="58" t="s">
        <v>544</v>
      </c>
    </row>
    <row r="17397" spans="1:2" x14ac:dyDescent="0.25">
      <c r="A17397" s="57">
        <v>83112603</v>
      </c>
      <c r="B17397" s="58" t="s">
        <v>11529</v>
      </c>
    </row>
    <row r="17398" spans="1:2" x14ac:dyDescent="0.25">
      <c r="A17398" s="57">
        <v>83112604</v>
      </c>
      <c r="B17398" s="58" t="s">
        <v>5036</v>
      </c>
    </row>
    <row r="17399" spans="1:2" x14ac:dyDescent="0.25">
      <c r="A17399" s="57">
        <v>83112605</v>
      </c>
      <c r="B17399" s="58" t="s">
        <v>13522</v>
      </c>
    </row>
    <row r="17400" spans="1:2" x14ac:dyDescent="0.25">
      <c r="A17400" s="57">
        <v>83121501</v>
      </c>
      <c r="B17400" s="58" t="s">
        <v>18821</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8258</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13729</v>
      </c>
    </row>
    <row r="17408" spans="1:2" x14ac:dyDescent="0.25">
      <c r="A17408" s="57">
        <v>83121605</v>
      </c>
      <c r="B17408" s="58" t="s">
        <v>13362</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13915</v>
      </c>
    </row>
    <row r="17417" spans="1:2" x14ac:dyDescent="0.25">
      <c r="A17417" s="57">
        <v>84101601</v>
      </c>
      <c r="B17417" s="58" t="s">
        <v>15594</v>
      </c>
    </row>
    <row r="17418" spans="1:2" x14ac:dyDescent="0.25">
      <c r="A17418" s="57">
        <v>84101602</v>
      </c>
      <c r="B17418" s="58" t="s">
        <v>3754</v>
      </c>
    </row>
    <row r="17419" spans="1:2" x14ac:dyDescent="0.25">
      <c r="A17419" s="57">
        <v>84101603</v>
      </c>
      <c r="B17419" s="58" t="s">
        <v>10143</v>
      </c>
    </row>
    <row r="17420" spans="1:2" x14ac:dyDescent="0.25">
      <c r="A17420" s="57">
        <v>84101604</v>
      </c>
      <c r="B17420" s="58" t="s">
        <v>13177</v>
      </c>
    </row>
    <row r="17421" spans="1:2" x14ac:dyDescent="0.25">
      <c r="A17421" s="57">
        <v>84101701</v>
      </c>
      <c r="B17421" s="58" t="s">
        <v>5756</v>
      </c>
    </row>
    <row r="17422" spans="1:2" x14ac:dyDescent="0.25">
      <c r="A17422" s="57">
        <v>84101702</v>
      </c>
      <c r="B17422" s="58" t="s">
        <v>1047</v>
      </c>
    </row>
    <row r="17423" spans="1:2" x14ac:dyDescent="0.25">
      <c r="A17423" s="57">
        <v>84101703</v>
      </c>
      <c r="B17423" s="58" t="s">
        <v>10071</v>
      </c>
    </row>
    <row r="17424" spans="1:2" x14ac:dyDescent="0.25">
      <c r="A17424" s="57">
        <v>84101704</v>
      </c>
      <c r="B17424" s="58" t="s">
        <v>15566</v>
      </c>
    </row>
    <row r="17425" spans="1:2" x14ac:dyDescent="0.25">
      <c r="A17425" s="57">
        <v>84101705</v>
      </c>
      <c r="B17425" s="58" t="s">
        <v>17470</v>
      </c>
    </row>
    <row r="17426" spans="1:2" x14ac:dyDescent="0.25">
      <c r="A17426" s="57">
        <v>84111501</v>
      </c>
      <c r="B17426" s="58" t="s">
        <v>18737</v>
      </c>
    </row>
    <row r="17427" spans="1:2" x14ac:dyDescent="0.25">
      <c r="A17427" s="57">
        <v>84111502</v>
      </c>
      <c r="B17427" s="58" t="s">
        <v>4201</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2586</v>
      </c>
    </row>
    <row r="17433" spans="1:2" x14ac:dyDescent="0.25">
      <c r="A17433" s="57">
        <v>84111601</v>
      </c>
      <c r="B17433" s="58" t="s">
        <v>15259</v>
      </c>
    </row>
    <row r="17434" spans="1:2" x14ac:dyDescent="0.25">
      <c r="A17434" s="57">
        <v>84111602</v>
      </c>
      <c r="B17434" s="58" t="s">
        <v>6045</v>
      </c>
    </row>
    <row r="17435" spans="1:2" x14ac:dyDescent="0.25">
      <c r="A17435" s="57">
        <v>84111603</v>
      </c>
      <c r="B17435" s="58" t="s">
        <v>8037</v>
      </c>
    </row>
    <row r="17436" spans="1:2" x14ac:dyDescent="0.25">
      <c r="A17436" s="57">
        <v>84111701</v>
      </c>
      <c r="B17436" s="58" t="s">
        <v>9809</v>
      </c>
    </row>
    <row r="17437" spans="1:2" x14ac:dyDescent="0.25">
      <c r="A17437" s="57">
        <v>84111702</v>
      </c>
      <c r="B17437" s="58" t="s">
        <v>12096</v>
      </c>
    </row>
    <row r="17438" spans="1:2" x14ac:dyDescent="0.25">
      <c r="A17438" s="57">
        <v>84111703</v>
      </c>
      <c r="B17438" s="58" t="s">
        <v>3492</v>
      </c>
    </row>
    <row r="17439" spans="1:2" x14ac:dyDescent="0.25">
      <c r="A17439" s="57">
        <v>84111801</v>
      </c>
      <c r="B17439" s="58" t="s">
        <v>8520</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4867</v>
      </c>
    </row>
    <row r="17443" spans="1:2" x14ac:dyDescent="0.25">
      <c r="A17443" s="57">
        <v>84121503</v>
      </c>
      <c r="B17443" s="58" t="s">
        <v>8115</v>
      </c>
    </row>
    <row r="17444" spans="1:2" x14ac:dyDescent="0.25">
      <c r="A17444" s="57">
        <v>84121504</v>
      </c>
      <c r="B17444" s="58" t="s">
        <v>5349</v>
      </c>
    </row>
    <row r="17445" spans="1:2" x14ac:dyDescent="0.25">
      <c r="A17445" s="57">
        <v>84121601</v>
      </c>
      <c r="B17445" s="58" t="s">
        <v>14181</v>
      </c>
    </row>
    <row r="17446" spans="1:2" x14ac:dyDescent="0.25">
      <c r="A17446" s="57">
        <v>84121602</v>
      </c>
      <c r="B17446" s="58" t="s">
        <v>7951</v>
      </c>
    </row>
    <row r="17447" spans="1:2" x14ac:dyDescent="0.25">
      <c r="A17447" s="57">
        <v>84121603</v>
      </c>
      <c r="B17447" s="58" t="s">
        <v>16824</v>
      </c>
    </row>
    <row r="17448" spans="1:2" x14ac:dyDescent="0.25">
      <c r="A17448" s="57">
        <v>84121604</v>
      </c>
      <c r="B17448" s="58" t="s">
        <v>8654</v>
      </c>
    </row>
    <row r="17449" spans="1:2" x14ac:dyDescent="0.25">
      <c r="A17449" s="57">
        <v>84121605</v>
      </c>
      <c r="B17449" s="58" t="s">
        <v>12974</v>
      </c>
    </row>
    <row r="17450" spans="1:2" x14ac:dyDescent="0.25">
      <c r="A17450" s="57">
        <v>84121606</v>
      </c>
      <c r="B17450" s="58" t="s">
        <v>8114</v>
      </c>
    </row>
    <row r="17451" spans="1:2" x14ac:dyDescent="0.25">
      <c r="A17451" s="57">
        <v>84121607</v>
      </c>
      <c r="B17451" s="58" t="s">
        <v>11303</v>
      </c>
    </row>
    <row r="17452" spans="1:2" x14ac:dyDescent="0.25">
      <c r="A17452" s="57">
        <v>84121701</v>
      </c>
      <c r="B17452" s="58" t="s">
        <v>18260</v>
      </c>
    </row>
    <row r="17453" spans="1:2" x14ac:dyDescent="0.25">
      <c r="A17453" s="57">
        <v>84121702</v>
      </c>
      <c r="B17453" s="58" t="s">
        <v>14387</v>
      </c>
    </row>
    <row r="17454" spans="1:2" x14ac:dyDescent="0.25">
      <c r="A17454" s="57">
        <v>84121703</v>
      </c>
      <c r="B17454" s="58" t="s">
        <v>12454</v>
      </c>
    </row>
    <row r="17455" spans="1:2" x14ac:dyDescent="0.25">
      <c r="A17455" s="57">
        <v>84121704</v>
      </c>
      <c r="B17455" s="58" t="s">
        <v>3645</v>
      </c>
    </row>
    <row r="17456" spans="1:2" x14ac:dyDescent="0.25">
      <c r="A17456" s="57">
        <v>84121705</v>
      </c>
      <c r="B17456" s="58" t="s">
        <v>14682</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10980</v>
      </c>
    </row>
    <row r="17463" spans="1:2" x14ac:dyDescent="0.25">
      <c r="A17463" s="57">
        <v>84121901</v>
      </c>
      <c r="B17463" s="58" t="s">
        <v>5733</v>
      </c>
    </row>
    <row r="17464" spans="1:2" x14ac:dyDescent="0.25">
      <c r="A17464" s="57">
        <v>84121902</v>
      </c>
      <c r="B17464" s="58" t="s">
        <v>8025</v>
      </c>
    </row>
    <row r="17465" spans="1:2" x14ac:dyDescent="0.25">
      <c r="A17465" s="57">
        <v>84121903</v>
      </c>
      <c r="B17465" s="58" t="s">
        <v>16345</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15628</v>
      </c>
    </row>
    <row r="17469" spans="1:2" x14ac:dyDescent="0.25">
      <c r="A17469" s="57">
        <v>84131503</v>
      </c>
      <c r="B17469" s="58" t="s">
        <v>10391</v>
      </c>
    </row>
    <row r="17470" spans="1:2" x14ac:dyDescent="0.25">
      <c r="A17470" s="57">
        <v>84131504</v>
      </c>
      <c r="B17470" s="58" t="s">
        <v>7894</v>
      </c>
    </row>
    <row r="17471" spans="1:2" x14ac:dyDescent="0.25">
      <c r="A17471" s="57">
        <v>84131505</v>
      </c>
      <c r="B17471" s="58" t="s">
        <v>5881</v>
      </c>
    </row>
    <row r="17472" spans="1:2" x14ac:dyDescent="0.25">
      <c r="A17472" s="57">
        <v>84131506</v>
      </c>
      <c r="B17472" s="58" t="s">
        <v>11683</v>
      </c>
    </row>
    <row r="17473" spans="1:2" x14ac:dyDescent="0.25">
      <c r="A17473" s="57">
        <v>84131507</v>
      </c>
      <c r="B17473" s="58" t="s">
        <v>13744</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7625</v>
      </c>
    </row>
    <row r="17481" spans="1:2" x14ac:dyDescent="0.25">
      <c r="A17481" s="57">
        <v>84131515</v>
      </c>
      <c r="B17481" s="58" t="s">
        <v>16276</v>
      </c>
    </row>
    <row r="17482" spans="1:2" x14ac:dyDescent="0.25">
      <c r="A17482" s="57">
        <v>84131516</v>
      </c>
      <c r="B17482" s="58" t="s">
        <v>4015</v>
      </c>
    </row>
    <row r="17483" spans="1:2" x14ac:dyDescent="0.25">
      <c r="A17483" s="57">
        <v>84131517</v>
      </c>
      <c r="B17483" s="58" t="s">
        <v>14921</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13663</v>
      </c>
    </row>
    <row r="17487" spans="1:2" x14ac:dyDescent="0.25">
      <c r="A17487" s="57">
        <v>84131604</v>
      </c>
      <c r="B17487" s="58" t="s">
        <v>7563</v>
      </c>
    </row>
    <row r="17488" spans="1:2" x14ac:dyDescent="0.25">
      <c r="A17488" s="57">
        <v>84131605</v>
      </c>
      <c r="B17488" s="58" t="s">
        <v>5860</v>
      </c>
    </row>
    <row r="17489" spans="1:2" x14ac:dyDescent="0.25">
      <c r="A17489" s="57">
        <v>84131606</v>
      </c>
      <c r="B17489" s="58" t="s">
        <v>15435</v>
      </c>
    </row>
    <row r="17490" spans="1:2" x14ac:dyDescent="0.25">
      <c r="A17490" s="57">
        <v>84131607</v>
      </c>
      <c r="B17490" s="58" t="s">
        <v>8303</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13383</v>
      </c>
    </row>
    <row r="17494" spans="1:2" x14ac:dyDescent="0.25">
      <c r="A17494" s="57">
        <v>84131701</v>
      </c>
      <c r="B17494" s="58" t="s">
        <v>4756</v>
      </c>
    </row>
    <row r="17495" spans="1:2" x14ac:dyDescent="0.25">
      <c r="A17495" s="57">
        <v>84131702</v>
      </c>
      <c r="B17495" s="58" t="s">
        <v>10669</v>
      </c>
    </row>
    <row r="17496" spans="1:2" x14ac:dyDescent="0.25">
      <c r="A17496" s="57">
        <v>84131801</v>
      </c>
      <c r="B17496" s="58" t="s">
        <v>16066</v>
      </c>
    </row>
    <row r="17497" spans="1:2" x14ac:dyDescent="0.25">
      <c r="A17497" s="57">
        <v>84131802</v>
      </c>
      <c r="B17497" s="58" t="s">
        <v>12935</v>
      </c>
    </row>
    <row r="17498" spans="1:2" x14ac:dyDescent="0.25">
      <c r="A17498" s="57">
        <v>84141501</v>
      </c>
      <c r="B17498" s="58" t="s">
        <v>8679</v>
      </c>
    </row>
    <row r="17499" spans="1:2" x14ac:dyDescent="0.25">
      <c r="A17499" s="57">
        <v>84141502</v>
      </c>
      <c r="B17499" s="58" t="s">
        <v>3031</v>
      </c>
    </row>
    <row r="17500" spans="1:2" x14ac:dyDescent="0.25">
      <c r="A17500" s="57">
        <v>84141503</v>
      </c>
      <c r="B17500" s="58" t="s">
        <v>18710</v>
      </c>
    </row>
    <row r="17501" spans="1:2" x14ac:dyDescent="0.25">
      <c r="A17501" s="57">
        <v>84141601</v>
      </c>
      <c r="B17501" s="58" t="s">
        <v>16424</v>
      </c>
    </row>
    <row r="17502" spans="1:2" x14ac:dyDescent="0.25">
      <c r="A17502" s="57">
        <v>84141602</v>
      </c>
      <c r="B17502" s="58" t="s">
        <v>4366</v>
      </c>
    </row>
    <row r="17503" spans="1:2" x14ac:dyDescent="0.25">
      <c r="A17503" s="57">
        <v>84141701</v>
      </c>
      <c r="B17503" s="58" t="s">
        <v>15212</v>
      </c>
    </row>
    <row r="17504" spans="1:2" x14ac:dyDescent="0.25">
      <c r="A17504" s="57">
        <v>84141702</v>
      </c>
      <c r="B17504" s="58" t="s">
        <v>4062</v>
      </c>
    </row>
    <row r="17505" spans="1:2" x14ac:dyDescent="0.25">
      <c r="A17505" s="57">
        <v>85101501</v>
      </c>
      <c r="B17505" s="58" t="s">
        <v>5616</v>
      </c>
    </row>
    <row r="17506" spans="1:2" x14ac:dyDescent="0.25">
      <c r="A17506" s="57">
        <v>85101502</v>
      </c>
      <c r="B17506" s="58" t="s">
        <v>14907</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18228</v>
      </c>
    </row>
    <row r="17510" spans="1:2" x14ac:dyDescent="0.25">
      <c r="A17510" s="57">
        <v>85101506</v>
      </c>
      <c r="B17510" s="58" t="s">
        <v>6471</v>
      </c>
    </row>
    <row r="17511" spans="1:2" x14ac:dyDescent="0.25">
      <c r="A17511" s="57">
        <v>85101507</v>
      </c>
      <c r="B17511" s="58" t="s">
        <v>13794</v>
      </c>
    </row>
    <row r="17512" spans="1:2" x14ac:dyDescent="0.25">
      <c r="A17512" s="57">
        <v>85101508</v>
      </c>
      <c r="B17512" s="58" t="s">
        <v>15217</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8882</v>
      </c>
    </row>
    <row r="17517" spans="1:2" x14ac:dyDescent="0.25">
      <c r="A17517" s="57">
        <v>85101604</v>
      </c>
      <c r="B17517" s="58" t="s">
        <v>4893</v>
      </c>
    </row>
    <row r="17518" spans="1:2" x14ac:dyDescent="0.25">
      <c r="A17518" s="57">
        <v>85101605</v>
      </c>
      <c r="B17518" s="58" t="s">
        <v>2409</v>
      </c>
    </row>
    <row r="17519" spans="1:2" x14ac:dyDescent="0.25">
      <c r="A17519" s="57">
        <v>85101701</v>
      </c>
      <c r="B17519" s="58" t="s">
        <v>8886</v>
      </c>
    </row>
    <row r="17520" spans="1:2" x14ac:dyDescent="0.25">
      <c r="A17520" s="57">
        <v>85101702</v>
      </c>
      <c r="B17520" s="58" t="s">
        <v>15051</v>
      </c>
    </row>
    <row r="17521" spans="1:2" x14ac:dyDescent="0.25">
      <c r="A17521" s="57">
        <v>85101703</v>
      </c>
      <c r="B17521" s="58" t="s">
        <v>5816</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15023</v>
      </c>
    </row>
    <row r="17525" spans="1:2" x14ac:dyDescent="0.25">
      <c r="A17525" s="57">
        <v>85101707</v>
      </c>
      <c r="B17525" s="58" t="s">
        <v>15345</v>
      </c>
    </row>
    <row r="17526" spans="1:2" x14ac:dyDescent="0.25">
      <c r="A17526" s="57">
        <v>85111501</v>
      </c>
      <c r="B17526" s="58" t="s">
        <v>2891</v>
      </c>
    </row>
    <row r="17527" spans="1:2" x14ac:dyDescent="0.25">
      <c r="A17527" s="57">
        <v>85111502</v>
      </c>
      <c r="B17527" s="58" t="s">
        <v>11501</v>
      </c>
    </row>
    <row r="17528" spans="1:2" x14ac:dyDescent="0.25">
      <c r="A17528" s="57">
        <v>85111503</v>
      </c>
      <c r="B17528" s="58" t="s">
        <v>13110</v>
      </c>
    </row>
    <row r="17529" spans="1:2" x14ac:dyDescent="0.25">
      <c r="A17529" s="57">
        <v>85111504</v>
      </c>
      <c r="B17529" s="58" t="s">
        <v>5794</v>
      </c>
    </row>
    <row r="17530" spans="1:2" x14ac:dyDescent="0.25">
      <c r="A17530" s="57">
        <v>85111505</v>
      </c>
      <c r="B17530" s="58" t="s">
        <v>18393</v>
      </c>
    </row>
    <row r="17531" spans="1:2" x14ac:dyDescent="0.25">
      <c r="A17531" s="57">
        <v>85111506</v>
      </c>
      <c r="B17531" s="58" t="s">
        <v>18736</v>
      </c>
    </row>
    <row r="17532" spans="1:2" x14ac:dyDescent="0.25">
      <c r="A17532" s="57">
        <v>85111507</v>
      </c>
      <c r="B17532" s="58" t="s">
        <v>9289</v>
      </c>
    </row>
    <row r="17533" spans="1:2" x14ac:dyDescent="0.25">
      <c r="A17533" s="57">
        <v>85111508</v>
      </c>
      <c r="B17533" s="58" t="s">
        <v>5418</v>
      </c>
    </row>
    <row r="17534" spans="1:2" x14ac:dyDescent="0.25">
      <c r="A17534" s="57">
        <v>85111509</v>
      </c>
      <c r="B17534" s="58" t="s">
        <v>1105</v>
      </c>
    </row>
    <row r="17535" spans="1:2" x14ac:dyDescent="0.25">
      <c r="A17535" s="57">
        <v>85111510</v>
      </c>
      <c r="B17535" s="58" t="s">
        <v>5021</v>
      </c>
    </row>
    <row r="17536" spans="1:2" x14ac:dyDescent="0.25">
      <c r="A17536" s="57">
        <v>85111511</v>
      </c>
      <c r="B17536" s="58" t="s">
        <v>10627</v>
      </c>
    </row>
    <row r="17537" spans="1:2" x14ac:dyDescent="0.25">
      <c r="A17537" s="57">
        <v>85111512</v>
      </c>
      <c r="B17537" s="58" t="s">
        <v>14471</v>
      </c>
    </row>
    <row r="17538" spans="1:2" x14ac:dyDescent="0.25">
      <c r="A17538" s="57">
        <v>85111513</v>
      </c>
      <c r="B17538" s="58" t="s">
        <v>5253</v>
      </c>
    </row>
    <row r="17539" spans="1:2" x14ac:dyDescent="0.25">
      <c r="A17539" s="57">
        <v>85111514</v>
      </c>
      <c r="B17539" s="58" t="s">
        <v>18150</v>
      </c>
    </row>
    <row r="17540" spans="1:2" x14ac:dyDescent="0.25">
      <c r="A17540" s="57">
        <v>85111601</v>
      </c>
      <c r="B17540" s="58" t="s">
        <v>14495</v>
      </c>
    </row>
    <row r="17541" spans="1:2" x14ac:dyDescent="0.25">
      <c r="A17541" s="57">
        <v>85111602</v>
      </c>
      <c r="B17541" s="58" t="s">
        <v>9477</v>
      </c>
    </row>
    <row r="17542" spans="1:2" x14ac:dyDescent="0.25">
      <c r="A17542" s="57">
        <v>85111603</v>
      </c>
      <c r="B17542" s="58" t="s">
        <v>11775</v>
      </c>
    </row>
    <row r="17543" spans="1:2" x14ac:dyDescent="0.25">
      <c r="A17543" s="57">
        <v>85111604</v>
      </c>
      <c r="B17543" s="58" t="s">
        <v>16063</v>
      </c>
    </row>
    <row r="17544" spans="1:2" x14ac:dyDescent="0.25">
      <c r="A17544" s="57">
        <v>85111605</v>
      </c>
      <c r="B17544" s="58" t="s">
        <v>13886</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6136</v>
      </c>
    </row>
    <row r="17548" spans="1:2" x14ac:dyDescent="0.25">
      <c r="A17548" s="57">
        <v>85111609</v>
      </c>
      <c r="B17548" s="58" t="s">
        <v>7614</v>
      </c>
    </row>
    <row r="17549" spans="1:2" x14ac:dyDescent="0.25">
      <c r="A17549" s="57">
        <v>85111610</v>
      </c>
      <c r="B17549" s="58" t="s">
        <v>9821</v>
      </c>
    </row>
    <row r="17550" spans="1:2" x14ac:dyDescent="0.25">
      <c r="A17550" s="57">
        <v>85111611</v>
      </c>
      <c r="B17550" s="58" t="s">
        <v>16024</v>
      </c>
    </row>
    <row r="17551" spans="1:2" x14ac:dyDescent="0.25">
      <c r="A17551" s="57">
        <v>85111612</v>
      </c>
      <c r="B17551" s="58" t="s">
        <v>16344</v>
      </c>
    </row>
    <row r="17552" spans="1:2" x14ac:dyDescent="0.25">
      <c r="A17552" s="57">
        <v>85111613</v>
      </c>
      <c r="B17552" s="58" t="s">
        <v>17648</v>
      </c>
    </row>
    <row r="17553" spans="1:2" x14ac:dyDescent="0.25">
      <c r="A17553" s="57">
        <v>85111614</v>
      </c>
      <c r="B17553" s="58" t="s">
        <v>14446</v>
      </c>
    </row>
    <row r="17554" spans="1:2" x14ac:dyDescent="0.25">
      <c r="A17554" s="57">
        <v>85111615</v>
      </c>
      <c r="B17554" s="58" t="s">
        <v>14727</v>
      </c>
    </row>
    <row r="17555" spans="1:2" x14ac:dyDescent="0.25">
      <c r="A17555" s="57">
        <v>85111616</v>
      </c>
      <c r="B17555" s="58" t="s">
        <v>6053</v>
      </c>
    </row>
    <row r="17556" spans="1:2" x14ac:dyDescent="0.25">
      <c r="A17556" s="57">
        <v>85111617</v>
      </c>
      <c r="B17556" s="58" t="s">
        <v>9219</v>
      </c>
    </row>
    <row r="17557" spans="1:2" x14ac:dyDescent="0.25">
      <c r="A17557" s="57">
        <v>85111701</v>
      </c>
      <c r="B17557" s="58" t="s">
        <v>11975</v>
      </c>
    </row>
    <row r="17558" spans="1:2" x14ac:dyDescent="0.25">
      <c r="A17558" s="57">
        <v>85111702</v>
      </c>
      <c r="B17558" s="58" t="s">
        <v>18002</v>
      </c>
    </row>
    <row r="17559" spans="1:2" x14ac:dyDescent="0.25">
      <c r="A17559" s="57">
        <v>85111703</v>
      </c>
      <c r="B17559" s="58" t="s">
        <v>13600</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15042</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2877</v>
      </c>
    </row>
    <row r="17566" spans="1:2" x14ac:dyDescent="0.25">
      <c r="A17566" s="57">
        <v>85121602</v>
      </c>
      <c r="B17566" s="58" t="s">
        <v>18666</v>
      </c>
    </row>
    <row r="17567" spans="1:2" x14ac:dyDescent="0.25">
      <c r="A17567" s="57">
        <v>85121603</v>
      </c>
      <c r="B17567" s="58" t="s">
        <v>4906</v>
      </c>
    </row>
    <row r="17568" spans="1:2" x14ac:dyDescent="0.25">
      <c r="A17568" s="57">
        <v>85121604</v>
      </c>
      <c r="B17568" s="58" t="s">
        <v>11385</v>
      </c>
    </row>
    <row r="17569" spans="1:2" x14ac:dyDescent="0.25">
      <c r="A17569" s="57">
        <v>85121605</v>
      </c>
      <c r="B17569" s="58" t="s">
        <v>13411</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13611</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16757</v>
      </c>
    </row>
    <row r="17578" spans="1:2" x14ac:dyDescent="0.25">
      <c r="A17578" s="57">
        <v>85121614</v>
      </c>
      <c r="B17578" s="58" t="s">
        <v>15556</v>
      </c>
    </row>
    <row r="17579" spans="1:2" x14ac:dyDescent="0.25">
      <c r="A17579" s="57">
        <v>85121701</v>
      </c>
      <c r="B17579" s="58" t="s">
        <v>15893</v>
      </c>
    </row>
    <row r="17580" spans="1:2" x14ac:dyDescent="0.25">
      <c r="A17580" s="57">
        <v>85121702</v>
      </c>
      <c r="B17580" s="58" t="s">
        <v>8164</v>
      </c>
    </row>
    <row r="17581" spans="1:2" x14ac:dyDescent="0.25">
      <c r="A17581" s="57">
        <v>85121703</v>
      </c>
      <c r="B17581" s="58" t="s">
        <v>6087</v>
      </c>
    </row>
    <row r="17582" spans="1:2" x14ac:dyDescent="0.25">
      <c r="A17582" s="57">
        <v>85121704</v>
      </c>
      <c r="B17582" s="58" t="s">
        <v>5620</v>
      </c>
    </row>
    <row r="17583" spans="1:2" x14ac:dyDescent="0.25">
      <c r="A17583" s="57">
        <v>85121705</v>
      </c>
      <c r="B17583" s="58" t="s">
        <v>1800</v>
      </c>
    </row>
    <row r="17584" spans="1:2" x14ac:dyDescent="0.25">
      <c r="A17584" s="57">
        <v>85121706</v>
      </c>
      <c r="B17584" s="58" t="s">
        <v>14229</v>
      </c>
    </row>
    <row r="17585" spans="1:2" x14ac:dyDescent="0.25">
      <c r="A17585" s="57">
        <v>85121801</v>
      </c>
      <c r="B17585" s="58" t="s">
        <v>18019</v>
      </c>
    </row>
    <row r="17586" spans="1:2" x14ac:dyDescent="0.25">
      <c r="A17586" s="57">
        <v>85121802</v>
      </c>
      <c r="B17586" s="58" t="s">
        <v>18717</v>
      </c>
    </row>
    <row r="17587" spans="1:2" x14ac:dyDescent="0.25">
      <c r="A17587" s="57">
        <v>85121803</v>
      </c>
      <c r="B17587" s="58" t="s">
        <v>16439</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15875</v>
      </c>
    </row>
    <row r="17593" spans="1:2" x14ac:dyDescent="0.25">
      <c r="A17593" s="57">
        <v>85121809</v>
      </c>
      <c r="B17593" s="58" t="s">
        <v>12495</v>
      </c>
    </row>
    <row r="17594" spans="1:2" x14ac:dyDescent="0.25">
      <c r="A17594" s="57">
        <v>85121810</v>
      </c>
      <c r="B17594" s="58" t="s">
        <v>4854</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8538</v>
      </c>
    </row>
    <row r="17599" spans="1:2" x14ac:dyDescent="0.25">
      <c r="A17599" s="57">
        <v>85122003</v>
      </c>
      <c r="B17599" s="58" t="s">
        <v>14286</v>
      </c>
    </row>
    <row r="17600" spans="1:2" x14ac:dyDescent="0.25">
      <c r="A17600" s="57">
        <v>85122004</v>
      </c>
      <c r="B17600" s="58" t="s">
        <v>8171</v>
      </c>
    </row>
    <row r="17601" spans="1:2" x14ac:dyDescent="0.25">
      <c r="A17601" s="57">
        <v>85122005</v>
      </c>
      <c r="B17601" s="58" t="s">
        <v>4430</v>
      </c>
    </row>
    <row r="17602" spans="1:2" x14ac:dyDescent="0.25">
      <c r="A17602" s="57">
        <v>85122101</v>
      </c>
      <c r="B17602" s="58" t="s">
        <v>7925</v>
      </c>
    </row>
    <row r="17603" spans="1:2" x14ac:dyDescent="0.25">
      <c r="A17603" s="57">
        <v>85122102</v>
      </c>
      <c r="B17603" s="58" t="s">
        <v>3055</v>
      </c>
    </row>
    <row r="17604" spans="1:2" x14ac:dyDescent="0.25">
      <c r="A17604" s="57">
        <v>85122103</v>
      </c>
      <c r="B17604" s="58" t="s">
        <v>5213</v>
      </c>
    </row>
    <row r="17605" spans="1:2" x14ac:dyDescent="0.25">
      <c r="A17605" s="57">
        <v>85122104</v>
      </c>
      <c r="B17605" s="58" t="s">
        <v>15075</v>
      </c>
    </row>
    <row r="17606" spans="1:2" x14ac:dyDescent="0.25">
      <c r="A17606" s="57">
        <v>85122105</v>
      </c>
      <c r="B17606" s="58" t="s">
        <v>3154</v>
      </c>
    </row>
    <row r="17607" spans="1:2" x14ac:dyDescent="0.25">
      <c r="A17607" s="57">
        <v>85122106</v>
      </c>
      <c r="B17607" s="58" t="s">
        <v>16493</v>
      </c>
    </row>
    <row r="17608" spans="1:2" x14ac:dyDescent="0.25">
      <c r="A17608" s="57">
        <v>85122107</v>
      </c>
      <c r="B17608" s="58" t="s">
        <v>7054</v>
      </c>
    </row>
    <row r="17609" spans="1:2" x14ac:dyDescent="0.25">
      <c r="A17609" s="57">
        <v>85122108</v>
      </c>
      <c r="B17609" s="58" t="s">
        <v>13965</v>
      </c>
    </row>
    <row r="17610" spans="1:2" x14ac:dyDescent="0.25">
      <c r="A17610" s="57">
        <v>85122109</v>
      </c>
      <c r="B17610" s="58" t="s">
        <v>9673</v>
      </c>
    </row>
    <row r="17611" spans="1:2" x14ac:dyDescent="0.25">
      <c r="A17611" s="57">
        <v>85122201</v>
      </c>
      <c r="B17611" s="58" t="s">
        <v>12281</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15166</v>
      </c>
    </row>
    <row r="17615" spans="1:2" x14ac:dyDescent="0.25">
      <c r="A17615" s="57">
        <v>85131504</v>
      </c>
      <c r="B17615" s="58" t="s">
        <v>10645</v>
      </c>
    </row>
    <row r="17616" spans="1:2" x14ac:dyDescent="0.25">
      <c r="A17616" s="57">
        <v>85131505</v>
      </c>
      <c r="B17616" s="58" t="s">
        <v>4070</v>
      </c>
    </row>
    <row r="17617" spans="1:2" x14ac:dyDescent="0.25">
      <c r="A17617" s="57">
        <v>85131601</v>
      </c>
      <c r="B17617" s="58" t="s">
        <v>11838</v>
      </c>
    </row>
    <row r="17618" spans="1:2" x14ac:dyDescent="0.25">
      <c r="A17618" s="57">
        <v>85131602</v>
      </c>
      <c r="B17618" s="58" t="s">
        <v>9149</v>
      </c>
    </row>
    <row r="17619" spans="1:2" x14ac:dyDescent="0.25">
      <c r="A17619" s="57">
        <v>85131603</v>
      </c>
      <c r="B17619" s="58" t="s">
        <v>5766</v>
      </c>
    </row>
    <row r="17620" spans="1:2" x14ac:dyDescent="0.25">
      <c r="A17620" s="57">
        <v>85131604</v>
      </c>
      <c r="B17620" s="58" t="s">
        <v>11570</v>
      </c>
    </row>
    <row r="17621" spans="1:2" x14ac:dyDescent="0.25">
      <c r="A17621" s="57">
        <v>85131701</v>
      </c>
      <c r="B17621" s="58" t="s">
        <v>5173</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9722</v>
      </c>
    </row>
    <row r="17626" spans="1:2" x14ac:dyDescent="0.25">
      <c r="A17626" s="57">
        <v>85131706</v>
      </c>
      <c r="B17626" s="58" t="s">
        <v>15914</v>
      </c>
    </row>
    <row r="17627" spans="1:2" x14ac:dyDescent="0.25">
      <c r="A17627" s="57">
        <v>85131707</v>
      </c>
      <c r="B17627" s="58" t="s">
        <v>6339</v>
      </c>
    </row>
    <row r="17628" spans="1:2" x14ac:dyDescent="0.25">
      <c r="A17628" s="57">
        <v>85131708</v>
      </c>
      <c r="B17628" s="58" t="s">
        <v>5709</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6516</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12053</v>
      </c>
    </row>
    <row r="17635" spans="1:2" x14ac:dyDescent="0.25">
      <c r="A17635" s="57">
        <v>85141502</v>
      </c>
      <c r="B17635" s="58" t="s">
        <v>9525</v>
      </c>
    </row>
    <row r="17636" spans="1:2" x14ac:dyDescent="0.25">
      <c r="A17636" s="57">
        <v>85141503</v>
      </c>
      <c r="B17636" s="58" t="s">
        <v>9817</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2244</v>
      </c>
    </row>
    <row r="17641" spans="1:2" x14ac:dyDescent="0.25">
      <c r="A17641" s="57">
        <v>85141701</v>
      </c>
      <c r="B17641" s="58" t="s">
        <v>10147</v>
      </c>
    </row>
    <row r="17642" spans="1:2" x14ac:dyDescent="0.25">
      <c r="A17642" s="57">
        <v>85141702</v>
      </c>
      <c r="B17642" s="58" t="s">
        <v>4566</v>
      </c>
    </row>
    <row r="17643" spans="1:2" x14ac:dyDescent="0.25">
      <c r="A17643" s="57">
        <v>85151501</v>
      </c>
      <c r="B17643" s="58" t="s">
        <v>4868</v>
      </c>
    </row>
    <row r="17644" spans="1:2" x14ac:dyDescent="0.25">
      <c r="A17644" s="57">
        <v>85151502</v>
      </c>
      <c r="B17644" s="58" t="s">
        <v>16085</v>
      </c>
    </row>
    <row r="17645" spans="1:2" x14ac:dyDescent="0.25">
      <c r="A17645" s="57">
        <v>85151503</v>
      </c>
      <c r="B17645" s="58" t="s">
        <v>14985</v>
      </c>
    </row>
    <row r="17646" spans="1:2" x14ac:dyDescent="0.25">
      <c r="A17646" s="57">
        <v>85151504</v>
      </c>
      <c r="B17646" s="58" t="s">
        <v>15467</v>
      </c>
    </row>
    <row r="17647" spans="1:2" x14ac:dyDescent="0.25">
      <c r="A17647" s="57">
        <v>85151505</v>
      </c>
      <c r="B17647" s="58" t="s">
        <v>9794</v>
      </c>
    </row>
    <row r="17648" spans="1:2" x14ac:dyDescent="0.25">
      <c r="A17648" s="57">
        <v>85151506</v>
      </c>
      <c r="B17648" s="58" t="s">
        <v>15373</v>
      </c>
    </row>
    <row r="17649" spans="1:2" x14ac:dyDescent="0.25">
      <c r="A17649" s="57">
        <v>85151507</v>
      </c>
      <c r="B17649" s="58" t="s">
        <v>10168</v>
      </c>
    </row>
    <row r="17650" spans="1:2" x14ac:dyDescent="0.25">
      <c r="A17650" s="57">
        <v>85151508</v>
      </c>
      <c r="B17650" s="58" t="s">
        <v>6664</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10202</v>
      </c>
    </row>
    <row r="17657" spans="1:2" x14ac:dyDescent="0.25">
      <c r="A17657" s="57">
        <v>85151606</v>
      </c>
      <c r="B17657" s="58" t="s">
        <v>1644</v>
      </c>
    </row>
    <row r="17658" spans="1:2" x14ac:dyDescent="0.25">
      <c r="A17658" s="57">
        <v>85151607</v>
      </c>
      <c r="B17658" s="58" t="s">
        <v>10822</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4337</v>
      </c>
    </row>
    <row r="17663" spans="1:2" x14ac:dyDescent="0.25">
      <c r="A17663" s="57">
        <v>85151705</v>
      </c>
      <c r="B17663" s="58" t="s">
        <v>9663</v>
      </c>
    </row>
    <row r="17664" spans="1:2" x14ac:dyDescent="0.25">
      <c r="A17664" s="57">
        <v>86101501</v>
      </c>
      <c r="B17664" s="58" t="s">
        <v>17243</v>
      </c>
    </row>
    <row r="17665" spans="1:2" x14ac:dyDescent="0.25">
      <c r="A17665" s="57">
        <v>86101502</v>
      </c>
      <c r="B17665" s="58" t="s">
        <v>9808</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11179</v>
      </c>
    </row>
    <row r="17670" spans="1:2" x14ac:dyDescent="0.25">
      <c r="A17670" s="57">
        <v>86101507</v>
      </c>
      <c r="B17670" s="58" t="s">
        <v>9406</v>
      </c>
    </row>
    <row r="17671" spans="1:2" x14ac:dyDescent="0.25">
      <c r="A17671" s="57">
        <v>86101508</v>
      </c>
      <c r="B17671" s="58" t="s">
        <v>13920</v>
      </c>
    </row>
    <row r="17672" spans="1:2" x14ac:dyDescent="0.25">
      <c r="A17672" s="57">
        <v>86101509</v>
      </c>
      <c r="B17672" s="58" t="s">
        <v>9327</v>
      </c>
    </row>
    <row r="17673" spans="1:2" x14ac:dyDescent="0.25">
      <c r="A17673" s="57">
        <v>86101601</v>
      </c>
      <c r="B17673" s="58" t="s">
        <v>4704</v>
      </c>
    </row>
    <row r="17674" spans="1:2" x14ac:dyDescent="0.25">
      <c r="A17674" s="57">
        <v>86101602</v>
      </c>
      <c r="B17674" s="58" t="s">
        <v>9202</v>
      </c>
    </row>
    <row r="17675" spans="1:2" x14ac:dyDescent="0.25">
      <c r="A17675" s="57">
        <v>86101603</v>
      </c>
      <c r="B17675" s="58" t="s">
        <v>16126</v>
      </c>
    </row>
    <row r="17676" spans="1:2" x14ac:dyDescent="0.25">
      <c r="A17676" s="57">
        <v>86101604</v>
      </c>
      <c r="B17676" s="58" t="s">
        <v>16915</v>
      </c>
    </row>
    <row r="17677" spans="1:2" x14ac:dyDescent="0.25">
      <c r="A17677" s="57">
        <v>86101605</v>
      </c>
      <c r="B17677" s="58" t="s">
        <v>12575</v>
      </c>
    </row>
    <row r="17678" spans="1:2" x14ac:dyDescent="0.25">
      <c r="A17678" s="57">
        <v>86101606</v>
      </c>
      <c r="B17678" s="58" t="s">
        <v>10702</v>
      </c>
    </row>
    <row r="17679" spans="1:2" x14ac:dyDescent="0.25">
      <c r="A17679" s="57">
        <v>86101607</v>
      </c>
      <c r="B17679" s="58" t="s">
        <v>11431</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10344</v>
      </c>
    </row>
    <row r="17686" spans="1:2" x14ac:dyDescent="0.25">
      <c r="A17686" s="57">
        <v>86101704</v>
      </c>
      <c r="B17686" s="58" t="s">
        <v>13183</v>
      </c>
    </row>
    <row r="17687" spans="1:2" x14ac:dyDescent="0.25">
      <c r="A17687" s="57">
        <v>86101705</v>
      </c>
      <c r="B17687" s="58" t="s">
        <v>10993</v>
      </c>
    </row>
    <row r="17688" spans="1:2" x14ac:dyDescent="0.25">
      <c r="A17688" s="57">
        <v>86101706</v>
      </c>
      <c r="B17688" s="58" t="s">
        <v>12580</v>
      </c>
    </row>
    <row r="17689" spans="1:2" x14ac:dyDescent="0.25">
      <c r="A17689" s="57">
        <v>86101707</v>
      </c>
      <c r="B17689" s="58" t="s">
        <v>5370</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15951</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5490</v>
      </c>
    </row>
    <row r="17696" spans="1:2" x14ac:dyDescent="0.25">
      <c r="A17696" s="57">
        <v>86101714</v>
      </c>
      <c r="B17696" s="58" t="s">
        <v>15933</v>
      </c>
    </row>
    <row r="17697" spans="1:2" x14ac:dyDescent="0.25">
      <c r="A17697" s="57">
        <v>86101715</v>
      </c>
      <c r="B17697" s="58" t="s">
        <v>15976</v>
      </c>
    </row>
    <row r="17698" spans="1:2" x14ac:dyDescent="0.25">
      <c r="A17698" s="57">
        <v>86101716</v>
      </c>
      <c r="B17698" s="58" t="s">
        <v>16215</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10283</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12745</v>
      </c>
    </row>
    <row r="17706" spans="1:2" x14ac:dyDescent="0.25">
      <c r="A17706" s="57">
        <v>86101808</v>
      </c>
      <c r="B17706" s="58" t="s">
        <v>13511</v>
      </c>
    </row>
    <row r="17707" spans="1:2" x14ac:dyDescent="0.25">
      <c r="A17707" s="57">
        <v>86101809</v>
      </c>
      <c r="B17707" s="58" t="s">
        <v>4623</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8145</v>
      </c>
    </row>
    <row r="17714" spans="1:2" x14ac:dyDescent="0.25">
      <c r="A17714" s="57">
        <v>86111602</v>
      </c>
      <c r="B17714" s="58" t="s">
        <v>14327</v>
      </c>
    </row>
    <row r="17715" spans="1:2" x14ac:dyDescent="0.25">
      <c r="A17715" s="57">
        <v>86111603</v>
      </c>
      <c r="B17715" s="58" t="s">
        <v>9862</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13300</v>
      </c>
    </row>
    <row r="17720" spans="1:2" x14ac:dyDescent="0.25">
      <c r="A17720" s="57">
        <v>86111802</v>
      </c>
      <c r="B17720" s="58" t="s">
        <v>14230</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2635</v>
      </c>
    </row>
    <row r="17726" spans="1:2" x14ac:dyDescent="0.25">
      <c r="A17726" s="57">
        <v>86121602</v>
      </c>
      <c r="B17726" s="58" t="s">
        <v>10029</v>
      </c>
    </row>
    <row r="17727" spans="1:2" x14ac:dyDescent="0.25">
      <c r="A17727" s="57">
        <v>86121701</v>
      </c>
      <c r="B17727" s="58" t="s">
        <v>14892</v>
      </c>
    </row>
    <row r="17728" spans="1:2" x14ac:dyDescent="0.25">
      <c r="A17728" s="57">
        <v>86121702</v>
      </c>
      <c r="B17728" s="58" t="s">
        <v>17153</v>
      </c>
    </row>
    <row r="17729" spans="1:2" x14ac:dyDescent="0.25">
      <c r="A17729" s="57">
        <v>86121802</v>
      </c>
      <c r="B17729" s="58" t="s">
        <v>9311</v>
      </c>
    </row>
    <row r="17730" spans="1:2" x14ac:dyDescent="0.25">
      <c r="A17730" s="57">
        <v>86121803</v>
      </c>
      <c r="B17730" s="58" t="s">
        <v>15787</v>
      </c>
    </row>
    <row r="17731" spans="1:2" x14ac:dyDescent="0.25">
      <c r="A17731" s="57">
        <v>86121804</v>
      </c>
      <c r="B17731" s="58" t="s">
        <v>16390</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6818</v>
      </c>
    </row>
    <row r="17735" spans="1:2" x14ac:dyDescent="0.25">
      <c r="A17735" s="57">
        <v>86131504</v>
      </c>
      <c r="B17735" s="58" t="s">
        <v>2903</v>
      </c>
    </row>
    <row r="17736" spans="1:2" x14ac:dyDescent="0.25">
      <c r="A17736" s="57">
        <v>86131601</v>
      </c>
      <c r="B17736" s="58" t="s">
        <v>5238</v>
      </c>
    </row>
    <row r="17737" spans="1:2" x14ac:dyDescent="0.25">
      <c r="A17737" s="57">
        <v>86131602</v>
      </c>
      <c r="B17737" s="58" t="s">
        <v>2119</v>
      </c>
    </row>
    <row r="17738" spans="1:2" x14ac:dyDescent="0.25">
      <c r="A17738" s="57">
        <v>86131603</v>
      </c>
      <c r="B17738" s="58" t="s">
        <v>10295</v>
      </c>
    </row>
    <row r="17739" spans="1:2" x14ac:dyDescent="0.25">
      <c r="A17739" s="57">
        <v>86131701</v>
      </c>
      <c r="B17739" s="58" t="s">
        <v>15919</v>
      </c>
    </row>
    <row r="17740" spans="1:2" x14ac:dyDescent="0.25">
      <c r="A17740" s="57">
        <v>86131702</v>
      </c>
      <c r="B17740" s="58" t="s">
        <v>6773</v>
      </c>
    </row>
    <row r="17741" spans="1:2" x14ac:dyDescent="0.25">
      <c r="A17741" s="57">
        <v>86131703</v>
      </c>
      <c r="B17741" s="58" t="s">
        <v>11438</v>
      </c>
    </row>
    <row r="17742" spans="1:2" x14ac:dyDescent="0.25">
      <c r="A17742" s="57">
        <v>86131801</v>
      </c>
      <c r="B17742" s="58" t="s">
        <v>10874</v>
      </c>
    </row>
    <row r="17743" spans="1:2" x14ac:dyDescent="0.25">
      <c r="A17743" s="57">
        <v>86131802</v>
      </c>
      <c r="B17743" s="58" t="s">
        <v>10991</v>
      </c>
    </row>
    <row r="17744" spans="1:2" x14ac:dyDescent="0.25">
      <c r="A17744" s="57">
        <v>86131803</v>
      </c>
      <c r="B17744" s="58" t="s">
        <v>6194</v>
      </c>
    </row>
    <row r="17745" spans="1:2" x14ac:dyDescent="0.25">
      <c r="A17745" s="57">
        <v>86131804</v>
      </c>
      <c r="B17745" s="58" t="s">
        <v>11180</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15437</v>
      </c>
    </row>
    <row r="17749" spans="1:2" x14ac:dyDescent="0.25">
      <c r="A17749" s="57">
        <v>86131904</v>
      </c>
      <c r="B17749" s="58" t="s">
        <v>12999</v>
      </c>
    </row>
    <row r="17750" spans="1:2" x14ac:dyDescent="0.25">
      <c r="A17750" s="57">
        <v>86141501</v>
      </c>
      <c r="B17750" s="58" t="s">
        <v>10361</v>
      </c>
    </row>
    <row r="17751" spans="1:2" x14ac:dyDescent="0.25">
      <c r="A17751" s="57">
        <v>86141502</v>
      </c>
      <c r="B17751" s="58" t="s">
        <v>13086</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10156</v>
      </c>
    </row>
    <row r="17755" spans="1:2" x14ac:dyDescent="0.25">
      <c r="A17755" s="57">
        <v>86141602</v>
      </c>
      <c r="B17755" s="58" t="s">
        <v>3744</v>
      </c>
    </row>
    <row r="17756" spans="1:2" x14ac:dyDescent="0.25">
      <c r="A17756" s="57">
        <v>86141603</v>
      </c>
      <c r="B17756" s="58" t="s">
        <v>13496</v>
      </c>
    </row>
    <row r="17757" spans="1:2" x14ac:dyDescent="0.25">
      <c r="A17757" s="57">
        <v>86141701</v>
      </c>
      <c r="B17757" s="58" t="s">
        <v>14534</v>
      </c>
    </row>
    <row r="17758" spans="1:2" x14ac:dyDescent="0.25">
      <c r="A17758" s="57">
        <v>86141702</v>
      </c>
      <c r="B17758" s="58" t="s">
        <v>4560</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11035</v>
      </c>
    </row>
    <row r="17762" spans="1:2" x14ac:dyDescent="0.25">
      <c r="A17762" s="57">
        <v>90101502</v>
      </c>
      <c r="B17762" s="58" t="s">
        <v>3308</v>
      </c>
    </row>
    <row r="17763" spans="1:2" x14ac:dyDescent="0.25">
      <c r="A17763" s="57">
        <v>90101503</v>
      </c>
      <c r="B17763" s="58" t="s">
        <v>12316</v>
      </c>
    </row>
    <row r="17764" spans="1:2" x14ac:dyDescent="0.25">
      <c r="A17764" s="57">
        <v>90101504</v>
      </c>
      <c r="B17764" s="58" t="s">
        <v>1721</v>
      </c>
    </row>
    <row r="17765" spans="1:2" x14ac:dyDescent="0.25">
      <c r="A17765" s="57">
        <v>90101601</v>
      </c>
      <c r="B17765" s="58" t="s">
        <v>9991</v>
      </c>
    </row>
    <row r="17766" spans="1:2" x14ac:dyDescent="0.25">
      <c r="A17766" s="57">
        <v>90101602</v>
      </c>
      <c r="B17766" s="58" t="s">
        <v>3582</v>
      </c>
    </row>
    <row r="17767" spans="1:2" x14ac:dyDescent="0.25">
      <c r="A17767" s="57">
        <v>90101603</v>
      </c>
      <c r="B17767" s="58" t="s">
        <v>16679</v>
      </c>
    </row>
    <row r="17768" spans="1:2" x14ac:dyDescent="0.25">
      <c r="A17768" s="57">
        <v>90101604</v>
      </c>
      <c r="B17768" s="58" t="s">
        <v>16354</v>
      </c>
    </row>
    <row r="17769" spans="1:2" x14ac:dyDescent="0.25">
      <c r="A17769" s="57">
        <v>90101701</v>
      </c>
      <c r="B17769" s="58" t="s">
        <v>16171</v>
      </c>
    </row>
    <row r="17770" spans="1:2" x14ac:dyDescent="0.25">
      <c r="A17770" s="57">
        <v>90101801</v>
      </c>
      <c r="B17770" s="58" t="s">
        <v>8681</v>
      </c>
    </row>
    <row r="17771" spans="1:2" x14ac:dyDescent="0.25">
      <c r="A17771" s="57">
        <v>90101802</v>
      </c>
      <c r="B17771" s="58" t="s">
        <v>5504</v>
      </c>
    </row>
    <row r="17772" spans="1:2" x14ac:dyDescent="0.25">
      <c r="A17772" s="57">
        <v>90111501</v>
      </c>
      <c r="B17772" s="58" t="s">
        <v>10388</v>
      </c>
    </row>
    <row r="17773" spans="1:2" x14ac:dyDescent="0.25">
      <c r="A17773" s="57">
        <v>90111502</v>
      </c>
      <c r="B17773" s="58" t="s">
        <v>4950</v>
      </c>
    </row>
    <row r="17774" spans="1:2" x14ac:dyDescent="0.25">
      <c r="A17774" s="57">
        <v>90111503</v>
      </c>
      <c r="B17774" s="58" t="s">
        <v>4765</v>
      </c>
    </row>
    <row r="17775" spans="1:2" x14ac:dyDescent="0.25">
      <c r="A17775" s="57">
        <v>90111504</v>
      </c>
      <c r="B17775" s="58" t="s">
        <v>16053</v>
      </c>
    </row>
    <row r="17776" spans="1:2" x14ac:dyDescent="0.25">
      <c r="A17776" s="57">
        <v>90111601</v>
      </c>
      <c r="B17776" s="58" t="s">
        <v>1983</v>
      </c>
    </row>
    <row r="17777" spans="1:2" x14ac:dyDescent="0.25">
      <c r="A17777" s="57">
        <v>90111602</v>
      </c>
      <c r="B17777" s="58" t="s">
        <v>12008</v>
      </c>
    </row>
    <row r="17778" spans="1:2" x14ac:dyDescent="0.25">
      <c r="A17778" s="57">
        <v>90111603</v>
      </c>
      <c r="B17778" s="58" t="s">
        <v>14277</v>
      </c>
    </row>
    <row r="17779" spans="1:2" x14ac:dyDescent="0.25">
      <c r="A17779" s="57">
        <v>90111604</v>
      </c>
      <c r="B17779" s="58" t="s">
        <v>8058</v>
      </c>
    </row>
    <row r="17780" spans="1:2" x14ac:dyDescent="0.25">
      <c r="A17780" s="57">
        <v>90111701</v>
      </c>
      <c r="B17780" s="58" t="s">
        <v>15433</v>
      </c>
    </row>
    <row r="17781" spans="1:2" x14ac:dyDescent="0.25">
      <c r="A17781" s="57">
        <v>90111702</v>
      </c>
      <c r="B17781" s="58" t="s">
        <v>9575</v>
      </c>
    </row>
    <row r="17782" spans="1:2" x14ac:dyDescent="0.25">
      <c r="A17782" s="57">
        <v>90111703</v>
      </c>
      <c r="B17782" s="58" t="s">
        <v>14995</v>
      </c>
    </row>
    <row r="17783" spans="1:2" x14ac:dyDescent="0.25">
      <c r="A17783" s="57">
        <v>90111801</v>
      </c>
      <c r="B17783" s="58" t="s">
        <v>10743</v>
      </c>
    </row>
    <row r="17784" spans="1:2" x14ac:dyDescent="0.25">
      <c r="A17784" s="57">
        <v>90111802</v>
      </c>
      <c r="B17784" s="58" t="s">
        <v>12757</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12107</v>
      </c>
    </row>
    <row r="17790" spans="1:2" x14ac:dyDescent="0.25">
      <c r="A17790" s="57">
        <v>90121602</v>
      </c>
      <c r="B17790" s="58" t="s">
        <v>4823</v>
      </c>
    </row>
    <row r="17791" spans="1:2" x14ac:dyDescent="0.25">
      <c r="A17791" s="57">
        <v>90121701</v>
      </c>
      <c r="B17791" s="58" t="s">
        <v>14266</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12297</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14314</v>
      </c>
    </row>
    <row r="17799" spans="1:2" x14ac:dyDescent="0.25">
      <c r="A17799" s="57">
        <v>90141501</v>
      </c>
      <c r="B17799" s="58" t="s">
        <v>14262</v>
      </c>
    </row>
    <row r="17800" spans="1:2" x14ac:dyDescent="0.25">
      <c r="A17800" s="57">
        <v>90141502</v>
      </c>
      <c r="B17800" s="58" t="s">
        <v>4568</v>
      </c>
    </row>
    <row r="17801" spans="1:2" x14ac:dyDescent="0.25">
      <c r="A17801" s="57">
        <v>90141503</v>
      </c>
      <c r="B17801" s="58" t="s">
        <v>7158</v>
      </c>
    </row>
    <row r="17802" spans="1:2" x14ac:dyDescent="0.25">
      <c r="A17802" s="57">
        <v>90141601</v>
      </c>
      <c r="B17802" s="58" t="s">
        <v>8801</v>
      </c>
    </row>
    <row r="17803" spans="1:2" x14ac:dyDescent="0.25">
      <c r="A17803" s="57">
        <v>90141602</v>
      </c>
      <c r="B17803" s="58" t="s">
        <v>14902</v>
      </c>
    </row>
    <row r="17804" spans="1:2" x14ac:dyDescent="0.25">
      <c r="A17804" s="57">
        <v>90141603</v>
      </c>
      <c r="B17804" s="58" t="s">
        <v>2158</v>
      </c>
    </row>
    <row r="17805" spans="1:2" x14ac:dyDescent="0.25">
      <c r="A17805" s="57">
        <v>90141701</v>
      </c>
      <c r="B17805" s="58" t="s">
        <v>9837</v>
      </c>
    </row>
    <row r="17806" spans="1:2" x14ac:dyDescent="0.25">
      <c r="A17806" s="57">
        <v>90141702</v>
      </c>
      <c r="B17806" s="58" t="s">
        <v>738</v>
      </c>
    </row>
    <row r="17807" spans="1:2" x14ac:dyDescent="0.25">
      <c r="A17807" s="57">
        <v>90141703</v>
      </c>
      <c r="B17807" s="58" t="s">
        <v>13885</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15804</v>
      </c>
    </row>
    <row r="17811" spans="1:2" x14ac:dyDescent="0.25">
      <c r="A17811" s="57">
        <v>90151601</v>
      </c>
      <c r="B17811" s="58" t="s">
        <v>8827</v>
      </c>
    </row>
    <row r="17812" spans="1:2" x14ac:dyDescent="0.25">
      <c r="A17812" s="57">
        <v>90151602</v>
      </c>
      <c r="B17812" s="58" t="s">
        <v>15753</v>
      </c>
    </row>
    <row r="17813" spans="1:2" x14ac:dyDescent="0.25">
      <c r="A17813" s="57">
        <v>90151603</v>
      </c>
      <c r="B17813" s="58" t="s">
        <v>8879</v>
      </c>
    </row>
    <row r="17814" spans="1:2" x14ac:dyDescent="0.25">
      <c r="A17814" s="57">
        <v>90151701</v>
      </c>
      <c r="B17814" s="58" t="s">
        <v>4681</v>
      </c>
    </row>
    <row r="17815" spans="1:2" x14ac:dyDescent="0.25">
      <c r="A17815" s="57">
        <v>90151702</v>
      </c>
      <c r="B17815" s="58" t="s">
        <v>9833</v>
      </c>
    </row>
    <row r="17816" spans="1:2" x14ac:dyDescent="0.25">
      <c r="A17816" s="57">
        <v>90151703</v>
      </c>
      <c r="B17816" s="58" t="s">
        <v>8354</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16160</v>
      </c>
    </row>
    <row r="17820" spans="1:2" x14ac:dyDescent="0.25">
      <c r="A17820" s="57">
        <v>90151901</v>
      </c>
      <c r="B17820" s="58" t="s">
        <v>11694</v>
      </c>
    </row>
    <row r="17821" spans="1:2" x14ac:dyDescent="0.25">
      <c r="A17821" s="57">
        <v>90151902</v>
      </c>
      <c r="B17821" s="58" t="s">
        <v>11310</v>
      </c>
    </row>
    <row r="17822" spans="1:2" x14ac:dyDescent="0.25">
      <c r="A17822" s="57">
        <v>90151903</v>
      </c>
      <c r="B17822" s="58" t="s">
        <v>15937</v>
      </c>
    </row>
    <row r="17823" spans="1:2" x14ac:dyDescent="0.25">
      <c r="A17823" s="57">
        <v>90152001</v>
      </c>
      <c r="B17823" s="58" t="s">
        <v>10828</v>
      </c>
    </row>
    <row r="17824" spans="1:2" x14ac:dyDescent="0.25">
      <c r="A17824" s="57">
        <v>90152002</v>
      </c>
      <c r="B17824" s="58" t="s">
        <v>7806</v>
      </c>
    </row>
    <row r="17825" spans="1:2" x14ac:dyDescent="0.25">
      <c r="A17825" s="57">
        <v>90152101</v>
      </c>
      <c r="B17825" s="58" t="s">
        <v>5311</v>
      </c>
    </row>
    <row r="17826" spans="1:2" x14ac:dyDescent="0.25">
      <c r="A17826" s="57">
        <v>91101501</v>
      </c>
      <c r="B17826" s="58" t="s">
        <v>9372</v>
      </c>
    </row>
    <row r="17827" spans="1:2" x14ac:dyDescent="0.25">
      <c r="A17827" s="57">
        <v>91101502</v>
      </c>
      <c r="B17827" s="58" t="s">
        <v>4863</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5071</v>
      </c>
    </row>
    <row r="17832" spans="1:2" x14ac:dyDescent="0.25">
      <c r="A17832" s="57">
        <v>91101602</v>
      </c>
      <c r="B17832" s="58" t="s">
        <v>6608</v>
      </c>
    </row>
    <row r="17833" spans="1:2" x14ac:dyDescent="0.25">
      <c r="A17833" s="57">
        <v>91101603</v>
      </c>
      <c r="B17833" s="58" t="s">
        <v>11340</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11462</v>
      </c>
    </row>
    <row r="17843" spans="1:2" x14ac:dyDescent="0.25">
      <c r="A17843" s="57">
        <v>91101903</v>
      </c>
      <c r="B17843" s="58" t="s">
        <v>14148</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12858</v>
      </c>
    </row>
    <row r="17849" spans="1:2" x14ac:dyDescent="0.25">
      <c r="A17849" s="57">
        <v>91111602</v>
      </c>
      <c r="B17849" s="58" t="s">
        <v>7953</v>
      </c>
    </row>
    <row r="17850" spans="1:2" x14ac:dyDescent="0.25">
      <c r="A17850" s="57">
        <v>91111603</v>
      </c>
      <c r="B17850" s="58" t="s">
        <v>14075</v>
      </c>
    </row>
    <row r="17851" spans="1:2" x14ac:dyDescent="0.25">
      <c r="A17851" s="57">
        <v>91111701</v>
      </c>
      <c r="B17851" s="58" t="s">
        <v>5247</v>
      </c>
    </row>
    <row r="17852" spans="1:2" x14ac:dyDescent="0.25">
      <c r="A17852" s="57">
        <v>91111702</v>
      </c>
      <c r="B17852" s="58" t="s">
        <v>17365</v>
      </c>
    </row>
    <row r="17853" spans="1:2" x14ac:dyDescent="0.25">
      <c r="A17853" s="57">
        <v>91111703</v>
      </c>
      <c r="B17853" s="58" t="s">
        <v>13929</v>
      </c>
    </row>
    <row r="17854" spans="1:2" x14ac:dyDescent="0.25">
      <c r="A17854" s="57">
        <v>91111801</v>
      </c>
      <c r="B17854" s="58" t="s">
        <v>13950</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10789</v>
      </c>
    </row>
    <row r="17859" spans="1:2" x14ac:dyDescent="0.25">
      <c r="A17859" s="57">
        <v>91111902</v>
      </c>
      <c r="B17859" s="58" t="s">
        <v>9922</v>
      </c>
    </row>
    <row r="17860" spans="1:2" x14ac:dyDescent="0.25">
      <c r="A17860" s="57">
        <v>91111903</v>
      </c>
      <c r="B17860" s="58" t="s">
        <v>7521</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13830</v>
      </c>
    </row>
    <row r="17864" spans="1:2" x14ac:dyDescent="0.25">
      <c r="A17864" s="57">
        <v>92101503</v>
      </c>
      <c r="B17864" s="58" t="s">
        <v>2333</v>
      </c>
    </row>
    <row r="17865" spans="1:2" x14ac:dyDescent="0.25">
      <c r="A17865" s="57">
        <v>92101504</v>
      </c>
      <c r="B17865" s="58" t="s">
        <v>7591</v>
      </c>
    </row>
    <row r="17866" spans="1:2" x14ac:dyDescent="0.25">
      <c r="A17866" s="57">
        <v>92101601</v>
      </c>
      <c r="B17866" s="58" t="s">
        <v>16252</v>
      </c>
    </row>
    <row r="17867" spans="1:2" x14ac:dyDescent="0.25">
      <c r="A17867" s="57">
        <v>92101602</v>
      </c>
      <c r="B17867" s="58" t="s">
        <v>17462</v>
      </c>
    </row>
    <row r="17868" spans="1:2" x14ac:dyDescent="0.25">
      <c r="A17868" s="57">
        <v>92101603</v>
      </c>
      <c r="B17868" s="58" t="s">
        <v>6464</v>
      </c>
    </row>
    <row r="17869" spans="1:2" x14ac:dyDescent="0.25">
      <c r="A17869" s="57">
        <v>92101604</v>
      </c>
      <c r="B17869" s="58" t="s">
        <v>3418</v>
      </c>
    </row>
    <row r="17870" spans="1:2" x14ac:dyDescent="0.25">
      <c r="A17870" s="57">
        <v>92101701</v>
      </c>
      <c r="B17870" s="58" t="s">
        <v>7256</v>
      </c>
    </row>
    <row r="17871" spans="1:2" x14ac:dyDescent="0.25">
      <c r="A17871" s="57">
        <v>92101702</v>
      </c>
      <c r="B17871" s="58" t="s">
        <v>18256</v>
      </c>
    </row>
    <row r="17872" spans="1:2" x14ac:dyDescent="0.25">
      <c r="A17872" s="57">
        <v>92101703</v>
      </c>
      <c r="B17872" s="58" t="s">
        <v>6927</v>
      </c>
    </row>
    <row r="17873" spans="1:2" x14ac:dyDescent="0.25">
      <c r="A17873" s="57">
        <v>92101704</v>
      </c>
      <c r="B17873" s="58" t="s">
        <v>16209</v>
      </c>
    </row>
    <row r="17874" spans="1:2" x14ac:dyDescent="0.25">
      <c r="A17874" s="57">
        <v>92101801</v>
      </c>
      <c r="B17874" s="58" t="s">
        <v>16379</v>
      </c>
    </row>
    <row r="17875" spans="1:2" x14ac:dyDescent="0.25">
      <c r="A17875" s="57">
        <v>92101802</v>
      </c>
      <c r="B17875" s="58" t="s">
        <v>13682</v>
      </c>
    </row>
    <row r="17876" spans="1:2" x14ac:dyDescent="0.25">
      <c r="A17876" s="57">
        <v>92101803</v>
      </c>
      <c r="B17876" s="58" t="s">
        <v>4137</v>
      </c>
    </row>
    <row r="17877" spans="1:2" x14ac:dyDescent="0.25">
      <c r="A17877" s="57">
        <v>92101804</v>
      </c>
      <c r="B17877" s="58" t="s">
        <v>18791</v>
      </c>
    </row>
    <row r="17878" spans="1:2" x14ac:dyDescent="0.25">
      <c r="A17878" s="57">
        <v>92101805</v>
      </c>
      <c r="B17878" s="58" t="s">
        <v>10661</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3104</v>
      </c>
    </row>
    <row r="17883" spans="1:2" x14ac:dyDescent="0.25">
      <c r="A17883" s="57">
        <v>92111501</v>
      </c>
      <c r="B17883" s="58" t="s">
        <v>7271</v>
      </c>
    </row>
    <row r="17884" spans="1:2" x14ac:dyDescent="0.25">
      <c r="A17884" s="57">
        <v>92111502</v>
      </c>
      <c r="B17884" s="58" t="s">
        <v>14416</v>
      </c>
    </row>
    <row r="17885" spans="1:2" x14ac:dyDescent="0.25">
      <c r="A17885" s="57">
        <v>92111503</v>
      </c>
      <c r="B17885" s="58" t="s">
        <v>14414</v>
      </c>
    </row>
    <row r="17886" spans="1:2" x14ac:dyDescent="0.25">
      <c r="A17886" s="57">
        <v>92111504</v>
      </c>
      <c r="B17886" s="58" t="s">
        <v>15516</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18164</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4812</v>
      </c>
    </row>
    <row r="17902" spans="1:2" x14ac:dyDescent="0.25">
      <c r="A17902" s="57">
        <v>92111707</v>
      </c>
      <c r="B17902" s="58" t="s">
        <v>2767</v>
      </c>
    </row>
    <row r="17903" spans="1:2" x14ac:dyDescent="0.25">
      <c r="A17903" s="57">
        <v>92111708</v>
      </c>
      <c r="B17903" s="58" t="s">
        <v>7878</v>
      </c>
    </row>
    <row r="17904" spans="1:2" x14ac:dyDescent="0.25">
      <c r="A17904" s="57">
        <v>92111801</v>
      </c>
      <c r="B17904" s="58" t="s">
        <v>13378</v>
      </c>
    </row>
    <row r="17905" spans="1:2" x14ac:dyDescent="0.25">
      <c r="A17905" s="57">
        <v>92111802</v>
      </c>
      <c r="B17905" s="58" t="s">
        <v>4068</v>
      </c>
    </row>
    <row r="17906" spans="1:2" x14ac:dyDescent="0.25">
      <c r="A17906" s="57">
        <v>92111803</v>
      </c>
      <c r="B17906" s="58" t="s">
        <v>9553</v>
      </c>
    </row>
    <row r="17907" spans="1:2" x14ac:dyDescent="0.25">
      <c r="A17907" s="57">
        <v>92111804</v>
      </c>
      <c r="B17907" s="58" t="s">
        <v>6394</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15541</v>
      </c>
    </row>
    <row r="17911" spans="1:2" x14ac:dyDescent="0.25">
      <c r="A17911" s="57">
        <v>92111808</v>
      </c>
      <c r="B17911" s="58" t="s">
        <v>13831</v>
      </c>
    </row>
    <row r="17912" spans="1:2" x14ac:dyDescent="0.25">
      <c r="A17912" s="57">
        <v>92111809</v>
      </c>
      <c r="B17912" s="58" t="s">
        <v>11319</v>
      </c>
    </row>
    <row r="17913" spans="1:2" x14ac:dyDescent="0.25">
      <c r="A17913" s="57">
        <v>92111810</v>
      </c>
      <c r="B17913" s="58" t="s">
        <v>17033</v>
      </c>
    </row>
    <row r="17914" spans="1:2" x14ac:dyDescent="0.25">
      <c r="A17914" s="57">
        <v>92111901</v>
      </c>
      <c r="B17914" s="58" t="s">
        <v>15679</v>
      </c>
    </row>
    <row r="17915" spans="1:2" x14ac:dyDescent="0.25">
      <c r="A17915" s="57">
        <v>92111902</v>
      </c>
      <c r="B17915" s="58" t="s">
        <v>14203</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16105</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11428</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18828</v>
      </c>
    </row>
    <row r="17925" spans="1:2" x14ac:dyDescent="0.25">
      <c r="A17925" s="57">
        <v>92112103</v>
      </c>
      <c r="B17925" s="58" t="s">
        <v>2942</v>
      </c>
    </row>
    <row r="17926" spans="1:2" x14ac:dyDescent="0.25">
      <c r="A17926" s="57">
        <v>92112201</v>
      </c>
      <c r="B17926" s="58" t="s">
        <v>7616</v>
      </c>
    </row>
    <row r="17927" spans="1:2" x14ac:dyDescent="0.25">
      <c r="A17927" s="57">
        <v>92112202</v>
      </c>
      <c r="B17927" s="58" t="s">
        <v>15266</v>
      </c>
    </row>
    <row r="17928" spans="1:2" x14ac:dyDescent="0.25">
      <c r="A17928" s="57">
        <v>92112203</v>
      </c>
      <c r="B17928" s="58" t="s">
        <v>9032</v>
      </c>
    </row>
    <row r="17929" spans="1:2" x14ac:dyDescent="0.25">
      <c r="A17929" s="57">
        <v>92112204</v>
      </c>
      <c r="B17929" s="58" t="s">
        <v>7063</v>
      </c>
    </row>
    <row r="17930" spans="1:2" x14ac:dyDescent="0.25">
      <c r="A17930" s="57">
        <v>92112205</v>
      </c>
      <c r="B17930" s="58" t="s">
        <v>10327</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15180</v>
      </c>
    </row>
    <row r="17935" spans="1:2" x14ac:dyDescent="0.25">
      <c r="A17935" s="57">
        <v>92112303</v>
      </c>
      <c r="B17935" s="58" t="s">
        <v>13735</v>
      </c>
    </row>
    <row r="17936" spans="1:2" x14ac:dyDescent="0.25">
      <c r="A17936" s="57">
        <v>92112401</v>
      </c>
      <c r="B17936" s="58" t="s">
        <v>10323</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13784</v>
      </c>
    </row>
    <row r="17940" spans="1:2" x14ac:dyDescent="0.25">
      <c r="A17940" s="57">
        <v>92112405</v>
      </c>
      <c r="B17940" s="58" t="s">
        <v>8964</v>
      </c>
    </row>
    <row r="17941" spans="1:2" x14ac:dyDescent="0.25">
      <c r="A17941" s="57">
        <v>92121501</v>
      </c>
      <c r="B17941" s="58" t="s">
        <v>6932</v>
      </c>
    </row>
    <row r="17942" spans="1:2" x14ac:dyDescent="0.25">
      <c r="A17942" s="57">
        <v>92121502</v>
      </c>
      <c r="B17942" s="58" t="s">
        <v>14431</v>
      </c>
    </row>
    <row r="17943" spans="1:2" x14ac:dyDescent="0.25">
      <c r="A17943" s="57">
        <v>92121503</v>
      </c>
      <c r="B17943" s="58" t="s">
        <v>11956</v>
      </c>
    </row>
    <row r="17944" spans="1:2" x14ac:dyDescent="0.25">
      <c r="A17944" s="57">
        <v>92121504</v>
      </c>
      <c r="B17944" s="58" t="s">
        <v>2395</v>
      </c>
    </row>
    <row r="17945" spans="1:2" x14ac:dyDescent="0.25">
      <c r="A17945" s="57">
        <v>92121601</v>
      </c>
      <c r="B17945" s="58" t="s">
        <v>11756</v>
      </c>
    </row>
    <row r="17946" spans="1:2" x14ac:dyDescent="0.25">
      <c r="A17946" s="57">
        <v>92121602</v>
      </c>
      <c r="B17946" s="58" t="s">
        <v>11107</v>
      </c>
    </row>
    <row r="17947" spans="1:2" x14ac:dyDescent="0.25">
      <c r="A17947" s="57">
        <v>92121603</v>
      </c>
      <c r="B17947" s="58" t="s">
        <v>3592</v>
      </c>
    </row>
    <row r="17948" spans="1:2" x14ac:dyDescent="0.25">
      <c r="A17948" s="57">
        <v>92121604</v>
      </c>
      <c r="B17948" s="58" t="s">
        <v>11177</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14949</v>
      </c>
    </row>
    <row r="17953" spans="1:2" x14ac:dyDescent="0.25">
      <c r="A17953" s="57">
        <v>93101501</v>
      </c>
      <c r="B17953" s="58" t="s">
        <v>11667</v>
      </c>
    </row>
    <row r="17954" spans="1:2" x14ac:dyDescent="0.25">
      <c r="A17954" s="57">
        <v>93101502</v>
      </c>
      <c r="B17954" s="58" t="s">
        <v>5138</v>
      </c>
    </row>
    <row r="17955" spans="1:2" x14ac:dyDescent="0.25">
      <c r="A17955" s="57">
        <v>93101503</v>
      </c>
      <c r="B17955" s="58" t="s">
        <v>6661</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12310</v>
      </c>
    </row>
    <row r="17959" spans="1:2" x14ac:dyDescent="0.25">
      <c r="A17959" s="57">
        <v>93101601</v>
      </c>
      <c r="B17959" s="58" t="s">
        <v>5604</v>
      </c>
    </row>
    <row r="17960" spans="1:2" x14ac:dyDescent="0.25">
      <c r="A17960" s="57">
        <v>93101602</v>
      </c>
      <c r="B17960" s="58" t="s">
        <v>911</v>
      </c>
    </row>
    <row r="17961" spans="1:2" x14ac:dyDescent="0.25">
      <c r="A17961" s="57">
        <v>93101603</v>
      </c>
      <c r="B17961" s="58" t="s">
        <v>10894</v>
      </c>
    </row>
    <row r="17962" spans="1:2" x14ac:dyDescent="0.25">
      <c r="A17962" s="57">
        <v>93101604</v>
      </c>
      <c r="B17962" s="58" t="s">
        <v>13373</v>
      </c>
    </row>
    <row r="17963" spans="1:2" x14ac:dyDescent="0.25">
      <c r="A17963" s="57">
        <v>93101605</v>
      </c>
      <c r="B17963" s="58" t="s">
        <v>7807</v>
      </c>
    </row>
    <row r="17964" spans="1:2" x14ac:dyDescent="0.25">
      <c r="A17964" s="57">
        <v>93101606</v>
      </c>
      <c r="B17964" s="58" t="s">
        <v>13479</v>
      </c>
    </row>
    <row r="17965" spans="1:2" x14ac:dyDescent="0.25">
      <c r="A17965" s="57">
        <v>93101607</v>
      </c>
      <c r="B17965" s="58" t="s">
        <v>11810</v>
      </c>
    </row>
    <row r="17966" spans="1:2" x14ac:dyDescent="0.25">
      <c r="A17966" s="57">
        <v>93101608</v>
      </c>
      <c r="B17966" s="58" t="s">
        <v>8851</v>
      </c>
    </row>
    <row r="17967" spans="1:2" x14ac:dyDescent="0.25">
      <c r="A17967" s="57">
        <v>93101701</v>
      </c>
      <c r="B17967" s="58" t="s">
        <v>17205</v>
      </c>
    </row>
    <row r="17968" spans="1:2" x14ac:dyDescent="0.25">
      <c r="A17968" s="57">
        <v>93101702</v>
      </c>
      <c r="B17968" s="58" t="s">
        <v>9969</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15300</v>
      </c>
    </row>
    <row r="17972" spans="1:2" x14ac:dyDescent="0.25">
      <c r="A17972" s="57">
        <v>93101706</v>
      </c>
      <c r="B17972" s="58" t="s">
        <v>4589</v>
      </c>
    </row>
    <row r="17973" spans="1:2" x14ac:dyDescent="0.25">
      <c r="A17973" s="57">
        <v>93101707</v>
      </c>
      <c r="B17973" s="58" t="s">
        <v>9639</v>
      </c>
    </row>
    <row r="17974" spans="1:2" x14ac:dyDescent="0.25">
      <c r="A17974" s="57">
        <v>93111501</v>
      </c>
      <c r="B17974" s="58" t="s">
        <v>8798</v>
      </c>
    </row>
    <row r="17975" spans="1:2" x14ac:dyDescent="0.25">
      <c r="A17975" s="57">
        <v>93111502</v>
      </c>
      <c r="B17975" s="58" t="s">
        <v>6301</v>
      </c>
    </row>
    <row r="17976" spans="1:2" x14ac:dyDescent="0.25">
      <c r="A17976" s="57">
        <v>93111503</v>
      </c>
      <c r="B17976" s="58" t="s">
        <v>8568</v>
      </c>
    </row>
    <row r="17977" spans="1:2" x14ac:dyDescent="0.25">
      <c r="A17977" s="57">
        <v>93111504</v>
      </c>
      <c r="B17977" s="58" t="s">
        <v>2733</v>
      </c>
    </row>
    <row r="17978" spans="1:2" x14ac:dyDescent="0.25">
      <c r="A17978" s="57">
        <v>93111505</v>
      </c>
      <c r="B17978" s="58" t="s">
        <v>14451</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16821</v>
      </c>
    </row>
    <row r="17985" spans="1:2" x14ac:dyDescent="0.25">
      <c r="A17985" s="57">
        <v>93111605</v>
      </c>
      <c r="B17985" s="58" t="s">
        <v>12573</v>
      </c>
    </row>
    <row r="17986" spans="1:2" x14ac:dyDescent="0.25">
      <c r="A17986" s="57">
        <v>93111606</v>
      </c>
      <c r="B17986" s="58" t="s">
        <v>3511</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10026</v>
      </c>
    </row>
    <row r="17990" spans="1:2" x14ac:dyDescent="0.25">
      <c r="A17990" s="57">
        <v>93121502</v>
      </c>
      <c r="B17990" s="58" t="s">
        <v>8444</v>
      </c>
    </row>
    <row r="17991" spans="1:2" x14ac:dyDescent="0.25">
      <c r="A17991" s="57">
        <v>93121503</v>
      </c>
      <c r="B17991" s="58" t="s">
        <v>6202</v>
      </c>
    </row>
    <row r="17992" spans="1:2" x14ac:dyDescent="0.25">
      <c r="A17992" s="57">
        <v>93121504</v>
      </c>
      <c r="B17992" s="58" t="s">
        <v>16292</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5632</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9634</v>
      </c>
    </row>
    <row r="18000" spans="1:2" x14ac:dyDescent="0.25">
      <c r="A18000" s="57">
        <v>93121603</v>
      </c>
      <c r="B18000" s="58" t="s">
        <v>13924</v>
      </c>
    </row>
    <row r="18001" spans="1:2" x14ac:dyDescent="0.25">
      <c r="A18001" s="57">
        <v>93121604</v>
      </c>
      <c r="B18001" s="58" t="s">
        <v>8940</v>
      </c>
    </row>
    <row r="18002" spans="1:2" x14ac:dyDescent="0.25">
      <c r="A18002" s="57">
        <v>93121605</v>
      </c>
      <c r="B18002" s="58" t="s">
        <v>2707</v>
      </c>
    </row>
    <row r="18003" spans="1:2" x14ac:dyDescent="0.25">
      <c r="A18003" s="57">
        <v>93121606</v>
      </c>
      <c r="B18003" s="58" t="s">
        <v>15441</v>
      </c>
    </row>
    <row r="18004" spans="1:2" x14ac:dyDescent="0.25">
      <c r="A18004" s="57">
        <v>93121607</v>
      </c>
      <c r="B18004" s="58" t="s">
        <v>9531</v>
      </c>
    </row>
    <row r="18005" spans="1:2" x14ac:dyDescent="0.25">
      <c r="A18005" s="57">
        <v>93121608</v>
      </c>
      <c r="B18005" s="58" t="s">
        <v>15632</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10919</v>
      </c>
    </row>
    <row r="18013" spans="1:2" x14ac:dyDescent="0.25">
      <c r="A18013" s="57">
        <v>93121701</v>
      </c>
      <c r="B18013" s="58" t="s">
        <v>7928</v>
      </c>
    </row>
    <row r="18014" spans="1:2" x14ac:dyDescent="0.25">
      <c r="A18014" s="57">
        <v>93121702</v>
      </c>
      <c r="B18014" s="58" t="s">
        <v>17445</v>
      </c>
    </row>
    <row r="18015" spans="1:2" x14ac:dyDescent="0.25">
      <c r="A18015" s="57">
        <v>93121703</v>
      </c>
      <c r="B18015" s="58" t="s">
        <v>13474</v>
      </c>
    </row>
    <row r="18016" spans="1:2" x14ac:dyDescent="0.25">
      <c r="A18016" s="57">
        <v>93121704</v>
      </c>
      <c r="B18016" s="58" t="s">
        <v>8185</v>
      </c>
    </row>
    <row r="18017" spans="1:2" x14ac:dyDescent="0.25">
      <c r="A18017" s="57">
        <v>93121705</v>
      </c>
      <c r="B18017" s="58" t="s">
        <v>3867</v>
      </c>
    </row>
    <row r="18018" spans="1:2" x14ac:dyDescent="0.25">
      <c r="A18018" s="57">
        <v>93121706</v>
      </c>
      <c r="B18018" s="58" t="s">
        <v>9655</v>
      </c>
    </row>
    <row r="18019" spans="1:2" x14ac:dyDescent="0.25">
      <c r="A18019" s="57">
        <v>93121707</v>
      </c>
      <c r="B18019" s="58" t="s">
        <v>856</v>
      </c>
    </row>
    <row r="18020" spans="1:2" x14ac:dyDescent="0.25">
      <c r="A18020" s="57">
        <v>93121708</v>
      </c>
      <c r="B18020" s="58" t="s">
        <v>14483</v>
      </c>
    </row>
    <row r="18021" spans="1:2" x14ac:dyDescent="0.25">
      <c r="A18021" s="57">
        <v>93121709</v>
      </c>
      <c r="B18021" s="58" t="s">
        <v>4347</v>
      </c>
    </row>
    <row r="18022" spans="1:2" x14ac:dyDescent="0.25">
      <c r="A18022" s="57">
        <v>93121710</v>
      </c>
      <c r="B18022" s="58" t="s">
        <v>14661</v>
      </c>
    </row>
    <row r="18023" spans="1:2" x14ac:dyDescent="0.25">
      <c r="A18023" s="57">
        <v>93121711</v>
      </c>
      <c r="B18023" s="58" t="s">
        <v>10999</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13353</v>
      </c>
    </row>
    <row r="18027" spans="1:2" x14ac:dyDescent="0.25">
      <c r="A18027" s="57">
        <v>93131504</v>
      </c>
      <c r="B18027" s="58" t="s">
        <v>1305</v>
      </c>
    </row>
    <row r="18028" spans="1:2" x14ac:dyDescent="0.25">
      <c r="A18028" s="57">
        <v>93131505</v>
      </c>
      <c r="B18028" s="58" t="s">
        <v>13360</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6369</v>
      </c>
    </row>
    <row r="18032" spans="1:2" x14ac:dyDescent="0.25">
      <c r="A18032" s="57">
        <v>93131602</v>
      </c>
      <c r="B18032" s="58" t="s">
        <v>2809</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17070</v>
      </c>
    </row>
    <row r="18036" spans="1:2" x14ac:dyDescent="0.25">
      <c r="A18036" s="57">
        <v>93131606</v>
      </c>
      <c r="B18036" s="58" t="s">
        <v>16650</v>
      </c>
    </row>
    <row r="18037" spans="1:2" x14ac:dyDescent="0.25">
      <c r="A18037" s="57">
        <v>93131607</v>
      </c>
      <c r="B18037" s="58" t="s">
        <v>2089</v>
      </c>
    </row>
    <row r="18038" spans="1:2" x14ac:dyDescent="0.25">
      <c r="A18038" s="57">
        <v>93131608</v>
      </c>
      <c r="B18038" s="58" t="s">
        <v>16799</v>
      </c>
    </row>
    <row r="18039" spans="1:2" x14ac:dyDescent="0.25">
      <c r="A18039" s="57">
        <v>93131609</v>
      </c>
      <c r="B18039" s="58" t="s">
        <v>7000</v>
      </c>
    </row>
    <row r="18040" spans="1:2" x14ac:dyDescent="0.25">
      <c r="A18040" s="57">
        <v>93131610</v>
      </c>
      <c r="B18040" s="58" t="s">
        <v>13870</v>
      </c>
    </row>
    <row r="18041" spans="1:2" x14ac:dyDescent="0.25">
      <c r="A18041" s="57">
        <v>93131611</v>
      </c>
      <c r="B18041" s="58" t="s">
        <v>17107</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11714</v>
      </c>
    </row>
    <row r="18045" spans="1:2" x14ac:dyDescent="0.25">
      <c r="A18045" s="57">
        <v>93131702</v>
      </c>
      <c r="B18045" s="58" t="s">
        <v>4047</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3061</v>
      </c>
    </row>
    <row r="18054" spans="1:2" x14ac:dyDescent="0.25">
      <c r="A18054" s="57">
        <v>93141503</v>
      </c>
      <c r="B18054" s="58" t="s">
        <v>6460</v>
      </c>
    </row>
    <row r="18055" spans="1:2" x14ac:dyDescent="0.25">
      <c r="A18055" s="57">
        <v>93141504</v>
      </c>
      <c r="B18055" s="58" t="s">
        <v>10397</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2847</v>
      </c>
    </row>
    <row r="18061" spans="1:2" x14ac:dyDescent="0.25">
      <c r="A18061" s="57">
        <v>93141510</v>
      </c>
      <c r="B18061" s="58" t="s">
        <v>16952</v>
      </c>
    </row>
    <row r="18062" spans="1:2" x14ac:dyDescent="0.25">
      <c r="A18062" s="57">
        <v>93141511</v>
      </c>
      <c r="B18062" s="58" t="s">
        <v>8261</v>
      </c>
    </row>
    <row r="18063" spans="1:2" x14ac:dyDescent="0.25">
      <c r="A18063" s="57">
        <v>93141512</v>
      </c>
      <c r="B18063" s="58" t="s">
        <v>3627</v>
      </c>
    </row>
    <row r="18064" spans="1:2" x14ac:dyDescent="0.25">
      <c r="A18064" s="57">
        <v>93141513</v>
      </c>
      <c r="B18064" s="58" t="s">
        <v>16816</v>
      </c>
    </row>
    <row r="18065" spans="1:2" x14ac:dyDescent="0.25">
      <c r="A18065" s="57">
        <v>93141514</v>
      </c>
      <c r="B18065" s="58" t="s">
        <v>1518</v>
      </c>
    </row>
    <row r="18066" spans="1:2" x14ac:dyDescent="0.25">
      <c r="A18066" s="57">
        <v>93141601</v>
      </c>
      <c r="B18066" s="58" t="s">
        <v>14903</v>
      </c>
    </row>
    <row r="18067" spans="1:2" x14ac:dyDescent="0.25">
      <c r="A18067" s="57">
        <v>93141602</v>
      </c>
      <c r="B18067" s="58" t="s">
        <v>9761</v>
      </c>
    </row>
    <row r="18068" spans="1:2" x14ac:dyDescent="0.25">
      <c r="A18068" s="57">
        <v>93141603</v>
      </c>
      <c r="B18068" s="58" t="s">
        <v>13428</v>
      </c>
    </row>
    <row r="18069" spans="1:2" x14ac:dyDescent="0.25">
      <c r="A18069" s="57">
        <v>93141604</v>
      </c>
      <c r="B18069" s="58" t="s">
        <v>9998</v>
      </c>
    </row>
    <row r="18070" spans="1:2" x14ac:dyDescent="0.25">
      <c r="A18070" s="57">
        <v>93141605</v>
      </c>
      <c r="B18070" s="58" t="s">
        <v>318</v>
      </c>
    </row>
    <row r="18071" spans="1:2" x14ac:dyDescent="0.25">
      <c r="A18071" s="57">
        <v>93141606</v>
      </c>
      <c r="B18071" s="58" t="s">
        <v>15352</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12860</v>
      </c>
    </row>
    <row r="18075" spans="1:2" x14ac:dyDescent="0.25">
      <c r="A18075" s="57">
        <v>93141610</v>
      </c>
      <c r="B18075" s="58" t="s">
        <v>16174</v>
      </c>
    </row>
    <row r="18076" spans="1:2" x14ac:dyDescent="0.25">
      <c r="A18076" s="57">
        <v>93141611</v>
      </c>
      <c r="B18076" s="58" t="s">
        <v>10205</v>
      </c>
    </row>
    <row r="18077" spans="1:2" x14ac:dyDescent="0.25">
      <c r="A18077" s="57">
        <v>93141612</v>
      </c>
      <c r="B18077" s="58" t="s">
        <v>18338</v>
      </c>
    </row>
    <row r="18078" spans="1:2" x14ac:dyDescent="0.25">
      <c r="A18078" s="57">
        <v>93141613</v>
      </c>
      <c r="B18078" s="58" t="s">
        <v>15687</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9846</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10151</v>
      </c>
    </row>
    <row r="18086" spans="1:2" x14ac:dyDescent="0.25">
      <c r="A18086" s="57">
        <v>93141708</v>
      </c>
      <c r="B18086" s="58" t="s">
        <v>6539</v>
      </c>
    </row>
    <row r="18087" spans="1:2" x14ac:dyDescent="0.25">
      <c r="A18087" s="57">
        <v>93141709</v>
      </c>
      <c r="B18087" s="58" t="s">
        <v>5780</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7651</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8914</v>
      </c>
    </row>
    <row r="18097" spans="1:2" x14ac:dyDescent="0.25">
      <c r="A18097" s="57">
        <v>93141805</v>
      </c>
      <c r="B18097" s="58" t="s">
        <v>4324</v>
      </c>
    </row>
    <row r="18098" spans="1:2" x14ac:dyDescent="0.25">
      <c r="A18098" s="57">
        <v>93141806</v>
      </c>
      <c r="B18098" s="58" t="s">
        <v>12324</v>
      </c>
    </row>
    <row r="18099" spans="1:2" x14ac:dyDescent="0.25">
      <c r="A18099" s="57">
        <v>93141807</v>
      </c>
      <c r="B18099" s="58" t="s">
        <v>15220</v>
      </c>
    </row>
    <row r="18100" spans="1:2" x14ac:dyDescent="0.25">
      <c r="A18100" s="57">
        <v>93141808</v>
      </c>
      <c r="B18100" s="58" t="s">
        <v>4317</v>
      </c>
    </row>
    <row r="18101" spans="1:2" x14ac:dyDescent="0.25">
      <c r="A18101" s="57">
        <v>93141810</v>
      </c>
      <c r="B18101" s="58" t="s">
        <v>7907</v>
      </c>
    </row>
    <row r="18102" spans="1:2" x14ac:dyDescent="0.25">
      <c r="A18102" s="57">
        <v>93141811</v>
      </c>
      <c r="B18102" s="58" t="s">
        <v>17784</v>
      </c>
    </row>
    <row r="18103" spans="1:2" x14ac:dyDescent="0.25">
      <c r="A18103" s="57">
        <v>93141812</v>
      </c>
      <c r="B18103" s="58" t="s">
        <v>12189</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13970</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8566</v>
      </c>
    </row>
    <row r="18113" spans="1:2" x14ac:dyDescent="0.25">
      <c r="A18113" s="57">
        <v>93141908</v>
      </c>
      <c r="B18113" s="58" t="s">
        <v>9959</v>
      </c>
    </row>
    <row r="18114" spans="1:2" x14ac:dyDescent="0.25">
      <c r="A18114" s="57">
        <v>93141909</v>
      </c>
      <c r="B18114" s="58" t="s">
        <v>8225</v>
      </c>
    </row>
    <row r="18115" spans="1:2" x14ac:dyDescent="0.25">
      <c r="A18115" s="57">
        <v>93141910</v>
      </c>
      <c r="B18115" s="58" t="s">
        <v>13007</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4997</v>
      </c>
    </row>
    <row r="18123" spans="1:2" x14ac:dyDescent="0.25">
      <c r="A18123" s="57">
        <v>93142008</v>
      </c>
      <c r="B18123" s="58" t="s">
        <v>3472</v>
      </c>
    </row>
    <row r="18124" spans="1:2" x14ac:dyDescent="0.25">
      <c r="A18124" s="57">
        <v>93142009</v>
      </c>
      <c r="B18124" s="58" t="s">
        <v>17034</v>
      </c>
    </row>
    <row r="18125" spans="1:2" x14ac:dyDescent="0.25">
      <c r="A18125" s="57">
        <v>93142101</v>
      </c>
      <c r="B18125" s="58" t="s">
        <v>11168</v>
      </c>
    </row>
    <row r="18126" spans="1:2" x14ac:dyDescent="0.25">
      <c r="A18126" s="57">
        <v>93142102</v>
      </c>
      <c r="B18126" s="58" t="s">
        <v>1718</v>
      </c>
    </row>
    <row r="18127" spans="1:2" x14ac:dyDescent="0.25">
      <c r="A18127" s="57">
        <v>93142103</v>
      </c>
      <c r="B18127" s="58" t="s">
        <v>13278</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16195</v>
      </c>
    </row>
    <row r="18131" spans="1:2" x14ac:dyDescent="0.25">
      <c r="A18131" s="57">
        <v>93151503</v>
      </c>
      <c r="B18131" s="58" t="s">
        <v>14322</v>
      </c>
    </row>
    <row r="18132" spans="1:2" x14ac:dyDescent="0.25">
      <c r="A18132" s="57">
        <v>93151504</v>
      </c>
      <c r="B18132" s="58" t="s">
        <v>9356</v>
      </c>
    </row>
    <row r="18133" spans="1:2" x14ac:dyDescent="0.25">
      <c r="A18133" s="57">
        <v>93151505</v>
      </c>
      <c r="B18133" s="58" t="s">
        <v>5731</v>
      </c>
    </row>
    <row r="18134" spans="1:2" x14ac:dyDescent="0.25">
      <c r="A18134" s="57">
        <v>93151506</v>
      </c>
      <c r="B18134" s="58" t="s">
        <v>9905</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14347</v>
      </c>
    </row>
    <row r="18138" spans="1:2" x14ac:dyDescent="0.25">
      <c r="A18138" s="57">
        <v>93151510</v>
      </c>
      <c r="B18138" s="58" t="s">
        <v>2649</v>
      </c>
    </row>
    <row r="18139" spans="1:2" x14ac:dyDescent="0.25">
      <c r="A18139" s="57">
        <v>93151511</v>
      </c>
      <c r="B18139" s="58" t="s">
        <v>12015</v>
      </c>
    </row>
    <row r="18140" spans="1:2" x14ac:dyDescent="0.25">
      <c r="A18140" s="57">
        <v>93151512</v>
      </c>
      <c r="B18140" s="58" t="s">
        <v>9131</v>
      </c>
    </row>
    <row r="18141" spans="1:2" x14ac:dyDescent="0.25">
      <c r="A18141" s="57">
        <v>93151513</v>
      </c>
      <c r="B18141" s="58" t="s">
        <v>11070</v>
      </c>
    </row>
    <row r="18142" spans="1:2" x14ac:dyDescent="0.25">
      <c r="A18142" s="57">
        <v>93151514</v>
      </c>
      <c r="B18142" s="58" t="s">
        <v>9089</v>
      </c>
    </row>
    <row r="18143" spans="1:2" x14ac:dyDescent="0.25">
      <c r="A18143" s="57">
        <v>93151515</v>
      </c>
      <c r="B18143" s="58" t="s">
        <v>6450</v>
      </c>
    </row>
    <row r="18144" spans="1:2" x14ac:dyDescent="0.25">
      <c r="A18144" s="57">
        <v>93151601</v>
      </c>
      <c r="B18144" s="58" t="s">
        <v>9653</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15560</v>
      </c>
    </row>
    <row r="18148" spans="1:2" x14ac:dyDescent="0.25">
      <c r="A18148" s="57">
        <v>93151605</v>
      </c>
      <c r="B18148" s="58" t="s">
        <v>6624</v>
      </c>
    </row>
    <row r="18149" spans="1:2" x14ac:dyDescent="0.25">
      <c r="A18149" s="57">
        <v>93151606</v>
      </c>
      <c r="B18149" s="58" t="s">
        <v>11316</v>
      </c>
    </row>
    <row r="18150" spans="1:2" x14ac:dyDescent="0.25">
      <c r="A18150" s="57">
        <v>93151607</v>
      </c>
      <c r="B18150" s="58" t="s">
        <v>14453</v>
      </c>
    </row>
    <row r="18151" spans="1:2" x14ac:dyDescent="0.25">
      <c r="A18151" s="57">
        <v>93151608</v>
      </c>
      <c r="B18151" s="58" t="s">
        <v>14726</v>
      </c>
    </row>
    <row r="18152" spans="1:2" x14ac:dyDescent="0.25">
      <c r="A18152" s="57">
        <v>93151609</v>
      </c>
      <c r="B18152" s="58" t="s">
        <v>4412</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16075</v>
      </c>
    </row>
    <row r="18156" spans="1:2" x14ac:dyDescent="0.25">
      <c r="A18156" s="57">
        <v>93151702</v>
      </c>
      <c r="B18156" s="58" t="s">
        <v>16481</v>
      </c>
    </row>
    <row r="18157" spans="1:2" x14ac:dyDescent="0.25">
      <c r="A18157" s="57">
        <v>93161501</v>
      </c>
      <c r="B18157" s="58" t="s">
        <v>7902</v>
      </c>
    </row>
    <row r="18158" spans="1:2" x14ac:dyDescent="0.25">
      <c r="A18158" s="57">
        <v>93161502</v>
      </c>
      <c r="B18158" s="58" t="s">
        <v>4881</v>
      </c>
    </row>
    <row r="18159" spans="1:2" x14ac:dyDescent="0.25">
      <c r="A18159" s="57">
        <v>93161503</v>
      </c>
      <c r="B18159" s="58" t="s">
        <v>1722</v>
      </c>
    </row>
    <row r="18160" spans="1:2" x14ac:dyDescent="0.25">
      <c r="A18160" s="57">
        <v>93161504</v>
      </c>
      <c r="B18160" s="58" t="s">
        <v>11242</v>
      </c>
    </row>
    <row r="18161" spans="1:2" x14ac:dyDescent="0.25">
      <c r="A18161" s="57">
        <v>93161601</v>
      </c>
      <c r="B18161" s="58" t="s">
        <v>5715</v>
      </c>
    </row>
    <row r="18162" spans="1:2" x14ac:dyDescent="0.25">
      <c r="A18162" s="57">
        <v>93161602</v>
      </c>
      <c r="B18162" s="58" t="s">
        <v>7074</v>
      </c>
    </row>
    <row r="18163" spans="1:2" x14ac:dyDescent="0.25">
      <c r="A18163" s="57">
        <v>93161603</v>
      </c>
      <c r="B18163" s="58" t="s">
        <v>13683</v>
      </c>
    </row>
    <row r="18164" spans="1:2" x14ac:dyDescent="0.25">
      <c r="A18164" s="57">
        <v>93161604</v>
      </c>
      <c r="B18164" s="58" t="s">
        <v>11497</v>
      </c>
    </row>
    <row r="18165" spans="1:2" x14ac:dyDescent="0.25">
      <c r="A18165" s="57">
        <v>93161605</v>
      </c>
      <c r="B18165" s="58" t="s">
        <v>16600</v>
      </c>
    </row>
    <row r="18166" spans="1:2" x14ac:dyDescent="0.25">
      <c r="A18166" s="57">
        <v>93161606</v>
      </c>
      <c r="B18166" s="58" t="s">
        <v>7405</v>
      </c>
    </row>
    <row r="18167" spans="1:2" x14ac:dyDescent="0.25">
      <c r="A18167" s="57">
        <v>93161607</v>
      </c>
      <c r="B18167" s="58" t="s">
        <v>13713</v>
      </c>
    </row>
    <row r="18168" spans="1:2" x14ac:dyDescent="0.25">
      <c r="A18168" s="57">
        <v>93161701</v>
      </c>
      <c r="B18168" s="58" t="s">
        <v>16317</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9027</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15769</v>
      </c>
    </row>
    <row r="18178" spans="1:2" x14ac:dyDescent="0.25">
      <c r="A18178" s="57">
        <v>93161807</v>
      </c>
      <c r="B18178" s="58" t="s">
        <v>6043</v>
      </c>
    </row>
    <row r="18179" spans="1:2" x14ac:dyDescent="0.25">
      <c r="A18179" s="57">
        <v>93161808</v>
      </c>
      <c r="B18179" s="58" t="s">
        <v>16250</v>
      </c>
    </row>
    <row r="18180" spans="1:2" x14ac:dyDescent="0.25">
      <c r="A18180" s="57">
        <v>93171501</v>
      </c>
      <c r="B18180" s="58" t="s">
        <v>6961</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5181</v>
      </c>
    </row>
    <row r="18184" spans="1:2" x14ac:dyDescent="0.25">
      <c r="A18184" s="57">
        <v>93171601</v>
      </c>
      <c r="B18184" s="58" t="s">
        <v>2061</v>
      </c>
    </row>
    <row r="18185" spans="1:2" x14ac:dyDescent="0.25">
      <c r="A18185" s="57">
        <v>93171602</v>
      </c>
      <c r="B18185" s="58" t="s">
        <v>14463</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16908</v>
      </c>
    </row>
    <row r="18189" spans="1:2" x14ac:dyDescent="0.25">
      <c r="A18189" s="57">
        <v>93171702</v>
      </c>
      <c r="B18189" s="58" t="s">
        <v>15894</v>
      </c>
    </row>
    <row r="18190" spans="1:2" x14ac:dyDescent="0.25">
      <c r="A18190" s="57">
        <v>93171703</v>
      </c>
      <c r="B18190" s="58" t="s">
        <v>13588</v>
      </c>
    </row>
    <row r="18191" spans="1:2" x14ac:dyDescent="0.25">
      <c r="A18191" s="57">
        <v>93171801</v>
      </c>
      <c r="B18191" s="58" t="s">
        <v>15181</v>
      </c>
    </row>
    <row r="18192" spans="1:2" x14ac:dyDescent="0.25">
      <c r="A18192" s="57">
        <v>93171802</v>
      </c>
      <c r="B18192" s="58" t="s">
        <v>2074</v>
      </c>
    </row>
    <row r="18193" spans="1:2" x14ac:dyDescent="0.25">
      <c r="A18193" s="57">
        <v>93171803</v>
      </c>
      <c r="B18193" s="58" t="s">
        <v>6881</v>
      </c>
    </row>
    <row r="18194" spans="1:2" x14ac:dyDescent="0.25">
      <c r="A18194" s="57">
        <v>94101501</v>
      </c>
      <c r="B18194" s="58" t="s">
        <v>10548</v>
      </c>
    </row>
    <row r="18195" spans="1:2" x14ac:dyDescent="0.25">
      <c r="A18195" s="57">
        <v>94101502</v>
      </c>
      <c r="B18195" s="58" t="s">
        <v>14051</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15710</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13836</v>
      </c>
    </row>
    <row r="18202" spans="1:2" x14ac:dyDescent="0.25">
      <c r="A18202" s="57">
        <v>94101604</v>
      </c>
      <c r="B18202" s="58" t="s">
        <v>11121</v>
      </c>
    </row>
    <row r="18203" spans="1:2" x14ac:dyDescent="0.25">
      <c r="A18203" s="57">
        <v>94101605</v>
      </c>
      <c r="B18203" s="58" t="s">
        <v>15084</v>
      </c>
    </row>
    <row r="18204" spans="1:2" x14ac:dyDescent="0.25">
      <c r="A18204" s="57">
        <v>94101606</v>
      </c>
      <c r="B18204" s="58" t="s">
        <v>14413</v>
      </c>
    </row>
    <row r="18205" spans="1:2" x14ac:dyDescent="0.25">
      <c r="A18205" s="57">
        <v>94101607</v>
      </c>
      <c r="B18205" s="58" t="s">
        <v>13361</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10759</v>
      </c>
    </row>
    <row r="18211" spans="1:2" x14ac:dyDescent="0.25">
      <c r="A18211" s="57">
        <v>94101703</v>
      </c>
      <c r="B18211" s="58" t="s">
        <v>5647</v>
      </c>
    </row>
    <row r="18212" spans="1:2" x14ac:dyDescent="0.25">
      <c r="A18212" s="57">
        <v>94101704</v>
      </c>
      <c r="B18212" s="58" t="s">
        <v>13727</v>
      </c>
    </row>
    <row r="18213" spans="1:2" x14ac:dyDescent="0.25">
      <c r="A18213" s="57">
        <v>94101705</v>
      </c>
      <c r="B18213" s="58" t="s">
        <v>17728</v>
      </c>
    </row>
    <row r="18214" spans="1:2" x14ac:dyDescent="0.25">
      <c r="A18214" s="57">
        <v>94101801</v>
      </c>
      <c r="B18214" s="58" t="s">
        <v>10244</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15041</v>
      </c>
    </row>
    <row r="18218" spans="1:2" x14ac:dyDescent="0.25">
      <c r="A18218" s="57">
        <v>94101805</v>
      </c>
      <c r="B18218" s="58" t="s">
        <v>14720</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5561</v>
      </c>
    </row>
    <row r="18222" spans="1:2" x14ac:dyDescent="0.25">
      <c r="A18222" s="57">
        <v>94101809</v>
      </c>
      <c r="B18222" s="58" t="s">
        <v>13523</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5397</v>
      </c>
    </row>
    <row r="18226" spans="1:2" x14ac:dyDescent="0.25">
      <c r="A18226" s="57">
        <v>94111703</v>
      </c>
      <c r="B18226" s="58" t="s">
        <v>5231</v>
      </c>
    </row>
    <row r="18227" spans="1:2" x14ac:dyDescent="0.25">
      <c r="A18227" s="57">
        <v>94111704</v>
      </c>
      <c r="B18227" s="58" t="s">
        <v>219</v>
      </c>
    </row>
    <row r="18228" spans="1:2" x14ac:dyDescent="0.25">
      <c r="A18228" s="57">
        <v>94111801</v>
      </c>
      <c r="B18228" s="58" t="s">
        <v>11451</v>
      </c>
    </row>
    <row r="18229" spans="1:2" x14ac:dyDescent="0.25">
      <c r="A18229" s="57">
        <v>94111802</v>
      </c>
      <c r="B18229" s="58" t="s">
        <v>2538</v>
      </c>
    </row>
    <row r="18230" spans="1:2" x14ac:dyDescent="0.25">
      <c r="A18230" s="57">
        <v>94111803</v>
      </c>
      <c r="B18230" s="58" t="s">
        <v>13471</v>
      </c>
    </row>
    <row r="18231" spans="1:2" x14ac:dyDescent="0.25">
      <c r="A18231" s="57">
        <v>94111804</v>
      </c>
      <c r="B18231" s="58" t="s">
        <v>7543</v>
      </c>
    </row>
    <row r="18232" spans="1:2" x14ac:dyDescent="0.25">
      <c r="A18232" s="57">
        <v>94111901</v>
      </c>
      <c r="B18232" s="58" t="s">
        <v>11712</v>
      </c>
    </row>
    <row r="18233" spans="1:2" x14ac:dyDescent="0.25">
      <c r="A18233" s="57">
        <v>94111902</v>
      </c>
      <c r="B18233" s="58" t="s">
        <v>16206</v>
      </c>
    </row>
    <row r="18234" spans="1:2" x14ac:dyDescent="0.25">
      <c r="A18234" s="57">
        <v>94111903</v>
      </c>
      <c r="B18234" s="58" t="s">
        <v>13329</v>
      </c>
    </row>
    <row r="18235" spans="1:2" x14ac:dyDescent="0.25">
      <c r="A18235" s="57">
        <v>94112001</v>
      </c>
      <c r="B18235" s="58" t="s">
        <v>13608</v>
      </c>
    </row>
    <row r="18236" spans="1:2" x14ac:dyDescent="0.25">
      <c r="A18236" s="57">
        <v>94112002</v>
      </c>
      <c r="B18236" s="58" t="s">
        <v>4896</v>
      </c>
    </row>
    <row r="18237" spans="1:2" x14ac:dyDescent="0.25">
      <c r="A18237" s="57">
        <v>94112003</v>
      </c>
      <c r="B18237" s="58" t="s">
        <v>15949</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5562</v>
      </c>
    </row>
    <row r="18245" spans="1:2" x14ac:dyDescent="0.25">
      <c r="A18245" s="57">
        <v>94121506</v>
      </c>
      <c r="B18245" s="58" t="s">
        <v>16729</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4438</v>
      </c>
    </row>
    <row r="18249" spans="1:2" x14ac:dyDescent="0.25">
      <c r="A18249" s="57">
        <v>94121510</v>
      </c>
      <c r="B18249" s="58" t="s">
        <v>16211</v>
      </c>
    </row>
    <row r="18250" spans="1:2" x14ac:dyDescent="0.25">
      <c r="A18250" s="57">
        <v>94121511</v>
      </c>
      <c r="B18250" s="58" t="s">
        <v>8385</v>
      </c>
    </row>
    <row r="18251" spans="1:2" x14ac:dyDescent="0.25">
      <c r="A18251" s="57">
        <v>94121512</v>
      </c>
      <c r="B18251" s="58" t="s">
        <v>16586</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7533</v>
      </c>
    </row>
    <row r="18256" spans="1:2" x14ac:dyDescent="0.25">
      <c r="A18256" s="57">
        <v>94121603</v>
      </c>
      <c r="B18256" s="58" t="s">
        <v>13476</v>
      </c>
    </row>
    <row r="18257" spans="1:2" x14ac:dyDescent="0.25">
      <c r="A18257" s="57">
        <v>94121604</v>
      </c>
      <c r="B18257" s="58" t="s">
        <v>18038</v>
      </c>
    </row>
    <row r="18258" spans="1:2" x14ac:dyDescent="0.25">
      <c r="A18258" s="57">
        <v>94121605</v>
      </c>
      <c r="B18258" s="58" t="s">
        <v>8140</v>
      </c>
    </row>
    <row r="18259" spans="1:2" x14ac:dyDescent="0.25">
      <c r="A18259" s="57">
        <v>94121606</v>
      </c>
      <c r="B18259" s="58" t="s">
        <v>14008</v>
      </c>
    </row>
    <row r="18260" spans="1:2" x14ac:dyDescent="0.25">
      <c r="A18260" s="57">
        <v>94121607</v>
      </c>
      <c r="B18260" s="58" t="s">
        <v>7080</v>
      </c>
    </row>
    <row r="18261" spans="1:2" x14ac:dyDescent="0.25">
      <c r="A18261" s="57">
        <v>94121701</v>
      </c>
      <c r="B18261" s="58" t="s">
        <v>5927</v>
      </c>
    </row>
    <row r="18262" spans="1:2" x14ac:dyDescent="0.25">
      <c r="A18262" s="57">
        <v>94121702</v>
      </c>
      <c r="B18262" s="58" t="s">
        <v>9764</v>
      </c>
    </row>
    <row r="18263" spans="1:2" x14ac:dyDescent="0.25">
      <c r="A18263" s="57">
        <v>94121703</v>
      </c>
      <c r="B18263" s="58" t="s">
        <v>8929</v>
      </c>
    </row>
    <row r="18264" spans="1:2" x14ac:dyDescent="0.25">
      <c r="A18264" s="57">
        <v>94121704</v>
      </c>
      <c r="B18264" s="58" t="s">
        <v>16444</v>
      </c>
    </row>
    <row r="18265" spans="1:2" x14ac:dyDescent="0.25">
      <c r="A18265" s="57">
        <v>94121801</v>
      </c>
      <c r="B18265" s="58" t="s">
        <v>8369</v>
      </c>
    </row>
    <row r="18266" spans="1:2" x14ac:dyDescent="0.25">
      <c r="A18266" s="57">
        <v>94121802</v>
      </c>
      <c r="B18266" s="58" t="s">
        <v>13487</v>
      </c>
    </row>
    <row r="18267" spans="1:2" x14ac:dyDescent="0.25">
      <c r="A18267" s="57">
        <v>94121803</v>
      </c>
      <c r="B18267" s="58" t="s">
        <v>7654</v>
      </c>
    </row>
    <row r="18268" spans="1:2" x14ac:dyDescent="0.25">
      <c r="A18268" s="57">
        <v>94121804</v>
      </c>
      <c r="B18268" s="58" t="s">
        <v>11404</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16912</v>
      </c>
    </row>
    <row r="18273" spans="1:2" x14ac:dyDescent="0.25">
      <c r="A18273" s="57">
        <v>94131504</v>
      </c>
      <c r="B18273" s="58" t="s">
        <v>13222</v>
      </c>
    </row>
    <row r="18274" spans="1:2" x14ac:dyDescent="0.25">
      <c r="A18274" s="57">
        <v>94131601</v>
      </c>
      <c r="B18274" s="58" t="s">
        <v>2537</v>
      </c>
    </row>
    <row r="18275" spans="1:2" x14ac:dyDescent="0.25">
      <c r="A18275" s="57">
        <v>94131602</v>
      </c>
      <c r="B18275" s="58" t="s">
        <v>14621</v>
      </c>
    </row>
    <row r="18276" spans="1:2" x14ac:dyDescent="0.25">
      <c r="A18276" s="57">
        <v>94131603</v>
      </c>
      <c r="B18276" s="58" t="s">
        <v>6259</v>
      </c>
    </row>
    <row r="18277" spans="1:2" x14ac:dyDescent="0.25">
      <c r="A18277" s="57">
        <v>94131604</v>
      </c>
      <c r="B18277" s="58" t="s">
        <v>12498</v>
      </c>
    </row>
    <row r="18278" spans="1:2" x14ac:dyDescent="0.25">
      <c r="A18278" s="57">
        <v>94131605</v>
      </c>
      <c r="B18278" s="58" t="s">
        <v>13280</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5129</v>
      </c>
    </row>
    <row r="18285" spans="1:2" x14ac:dyDescent="0.25">
      <c r="A18285" s="57">
        <v>94131704</v>
      </c>
      <c r="B18285" s="58" t="s">
        <v>10573</v>
      </c>
    </row>
    <row r="18286" spans="1:2" x14ac:dyDescent="0.25">
      <c r="A18286" s="57">
        <v>94131801</v>
      </c>
      <c r="B18286" s="58" t="s">
        <v>10135</v>
      </c>
    </row>
    <row r="18287" spans="1:2" x14ac:dyDescent="0.25">
      <c r="A18287" s="57">
        <v>94131802</v>
      </c>
      <c r="B18287" s="58" t="s">
        <v>6561</v>
      </c>
    </row>
    <row r="18288" spans="1:2" x14ac:dyDescent="0.25">
      <c r="A18288" s="57">
        <v>94131803</v>
      </c>
      <c r="B18288" s="58" t="s">
        <v>13304</v>
      </c>
    </row>
    <row r="18289" spans="1:2" x14ac:dyDescent="0.25">
      <c r="A18289" s="57">
        <v>94131804</v>
      </c>
      <c r="B18289" s="58" t="s">
        <v>8657</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16320</v>
      </c>
    </row>
    <row r="18293" spans="1:2" x14ac:dyDescent="0.25">
      <c r="A18293" s="57">
        <v>94131903</v>
      </c>
      <c r="B18293" s="58" t="s">
        <v>16542</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16383</v>
      </c>
      <c r="B1" s="59" t="s">
        <v>161</v>
      </c>
      <c r="C1" s="59" t="s">
        <v>11725</v>
      </c>
      <c r="D1" s="59" t="s">
        <v>14379</v>
      </c>
      <c r="E1" s="59" t="s">
        <v>10963</v>
      </c>
      <c r="F1" s="59" t="s">
        <v>11096</v>
      </c>
    </row>
    <row r="2" spans="1:10" ht="11.25" customHeight="1" x14ac:dyDescent="0.2">
      <c r="A2" s="61"/>
      <c r="B2" s="61"/>
      <c r="C2" s="61"/>
      <c r="D2" s="61"/>
      <c r="E2" s="61"/>
      <c r="F2" s="61"/>
    </row>
    <row r="3" spans="1:10" ht="11.25" customHeight="1" x14ac:dyDescent="0.2">
      <c r="A3" s="78" t="s">
        <v>14829</v>
      </c>
      <c r="B3" s="62" t="s">
        <v>8529</v>
      </c>
      <c r="C3" s="71"/>
      <c r="D3" s="78" t="s">
        <v>9386</v>
      </c>
      <c r="E3" s="62" t="s">
        <v>13094</v>
      </c>
      <c r="F3" s="61"/>
    </row>
    <row r="4" spans="1:10" ht="11.25" customHeight="1" x14ac:dyDescent="0.2">
      <c r="A4" s="79"/>
      <c r="B4" s="62" t="s">
        <v>1786</v>
      </c>
      <c r="C4" s="60" t="str">
        <f>IF(C3="","",IF(AND(MONTH(C3)&gt;=1,MONTH(C3)&lt;=3),1,IF(AND(MONTH(C3)&gt;=4,MONTH(C3)&lt;=6),2,IF(AND(MONTH(C3)&gt;=7,MONTH(C3)&lt;=9),3,4))))</f>
        <v/>
      </c>
      <c r="D4" s="79"/>
      <c r="E4" s="62" t="s">
        <v>2417</v>
      </c>
      <c r="F4" s="61"/>
    </row>
    <row r="5" spans="1:10" ht="11.25" customHeight="1" x14ac:dyDescent="0.2">
      <c r="A5" s="79"/>
      <c r="B5" s="62" t="s">
        <v>12943</v>
      </c>
      <c r="C5" s="71"/>
      <c r="D5" s="79"/>
      <c r="E5" s="62" t="s">
        <v>3073</v>
      </c>
      <c r="F5" s="61"/>
    </row>
    <row r="6" spans="1:10" ht="11.25" customHeight="1" x14ac:dyDescent="0.2">
      <c r="A6" s="79"/>
      <c r="B6" s="62" t="s">
        <v>1786</v>
      </c>
      <c r="C6" s="60" t="str">
        <f>IF(C5="","",IF(AND(MONTH(C5)&gt;=1,MONTH(C5)&lt;=3),1,IF(AND(MONTH(C5)&gt;=4,MONTH(C5)&lt;=6),2,IF(AND(MONTH(C5)&gt;=7,MONTH(C5)&lt;=9),3,4))))</f>
        <v/>
      </c>
      <c r="D6" s="79"/>
      <c r="E6" s="62" t="s">
        <v>13193</v>
      </c>
      <c r="F6" s="61"/>
    </row>
    <row r="8" spans="1:10" ht="11.25" customHeight="1" x14ac:dyDescent="0.2">
      <c r="A8" s="67" t="s">
        <v>15736</v>
      </c>
      <c r="B8" s="67" t="s">
        <v>16147</v>
      </c>
      <c r="C8" s="67" t="s">
        <v>15642</v>
      </c>
      <c r="D8" s="67" t="s">
        <v>15252</v>
      </c>
      <c r="E8" s="67" t="s">
        <v>6933</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Accinformacion 1</cp:lastModifiedBy>
  <dcterms:created xsi:type="dcterms:W3CDTF">2014-09-22T13:14:27Z</dcterms:created>
  <dcterms:modified xsi:type="dcterms:W3CDTF">2023-05-09T13:48:39Z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2022-09-02T12:19:45Z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11de70bc-205d-415c-8103-287f5e1a22a3</vt:lpwstr>
  </property>
  <property fmtid="{D5CDD505-2E9C-101B-9397-08002B2CF9AE}" pid="8" name="MSIP_Label_defa4170-0d19-0005-0004-bc88714345d2_ActionId">
    <vt:lpwstr>7107daa6-06cc-4fb1-bb28-9dce33f22bdf</vt:lpwstr>
  </property>
  <property fmtid="{D5CDD505-2E9C-101B-9397-08002B2CF9AE}" pid="9" name="MSIP_Label_defa4170-0d19-0005-0004-bc88714345d2_ContentBits">
    <vt:lpwstr>0</vt:lpwstr>
  </property>
</Properties>
</file>