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MATERIAL GASTABLE MAR 201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K123" i="1"/>
  <c r="J123"/>
  <c r="I123"/>
  <c r="L122"/>
  <c r="M122" s="1"/>
  <c r="N122" s="1"/>
  <c r="L121"/>
  <c r="M121" s="1"/>
  <c r="N121" s="1"/>
  <c r="L120"/>
  <c r="M120" s="1"/>
  <c r="N120" s="1"/>
  <c r="M119"/>
  <c r="N119" s="1"/>
  <c r="L119"/>
  <c r="L118"/>
  <c r="M118" s="1"/>
  <c r="N118" s="1"/>
  <c r="L117"/>
  <c r="M117" s="1"/>
  <c r="N117" s="1"/>
  <c r="L116"/>
  <c r="M116" s="1"/>
  <c r="N116" s="1"/>
  <c r="M115"/>
  <c r="N115" s="1"/>
  <c r="L115"/>
  <c r="L114"/>
  <c r="M114" s="1"/>
  <c r="N114" s="1"/>
  <c r="L113"/>
  <c r="M113" s="1"/>
  <c r="N113" s="1"/>
  <c r="L112"/>
  <c r="M112" s="1"/>
  <c r="N112" s="1"/>
  <c r="M111"/>
  <c r="N111" s="1"/>
  <c r="L111"/>
  <c r="L110"/>
  <c r="M110" s="1"/>
  <c r="N110" s="1"/>
  <c r="H110"/>
  <c r="L109"/>
  <c r="M109" s="1"/>
  <c r="N109" s="1"/>
  <c r="L108"/>
  <c r="M108" s="1"/>
  <c r="N108" s="1"/>
  <c r="L107"/>
  <c r="M107" s="1"/>
  <c r="N107" s="1"/>
  <c r="M106"/>
  <c r="N106" s="1"/>
  <c r="L106"/>
  <c r="L105"/>
  <c r="M105" s="1"/>
  <c r="N105" s="1"/>
  <c r="L104"/>
  <c r="M104" s="1"/>
  <c r="H104"/>
  <c r="M103"/>
  <c r="L103"/>
  <c r="H103"/>
  <c r="N103" s="1"/>
  <c r="L102"/>
  <c r="M102" s="1"/>
  <c r="N102" s="1"/>
  <c r="L101"/>
  <c r="M101" s="1"/>
  <c r="N101" s="1"/>
  <c r="M100"/>
  <c r="N100" s="1"/>
  <c r="L100"/>
  <c r="L99"/>
  <c r="M99" s="1"/>
  <c r="N99" s="1"/>
  <c r="L98"/>
  <c r="M98" s="1"/>
  <c r="N98" s="1"/>
  <c r="L97"/>
  <c r="M97" s="1"/>
  <c r="N97" s="1"/>
  <c r="M96"/>
  <c r="N96" s="1"/>
  <c r="L96"/>
  <c r="L95"/>
  <c r="M95" s="1"/>
  <c r="N95" s="1"/>
  <c r="L94"/>
  <c r="M94" s="1"/>
  <c r="N94" s="1"/>
  <c r="L93"/>
  <c r="M93" s="1"/>
  <c r="N93" s="1"/>
  <c r="H93"/>
  <c r="L92"/>
  <c r="M92" s="1"/>
  <c r="N92" s="1"/>
  <c r="H92"/>
  <c r="L91"/>
  <c r="M91" s="1"/>
  <c r="N91" s="1"/>
  <c r="H91"/>
  <c r="L90"/>
  <c r="M90" s="1"/>
  <c r="N90" s="1"/>
  <c r="H90"/>
  <c r="L89"/>
  <c r="M89" s="1"/>
  <c r="N89" s="1"/>
  <c r="H89"/>
  <c r="L88"/>
  <c r="M88" s="1"/>
  <c r="N88" s="1"/>
  <c r="L87"/>
  <c r="M87" s="1"/>
  <c r="N87" s="1"/>
  <c r="L86"/>
  <c r="M86" s="1"/>
  <c r="N86" s="1"/>
  <c r="M85"/>
  <c r="N85" s="1"/>
  <c r="L85"/>
  <c r="L84"/>
  <c r="M84" s="1"/>
  <c r="N84" s="1"/>
  <c r="L83"/>
  <c r="M83" s="1"/>
  <c r="N83" s="1"/>
  <c r="L82"/>
  <c r="M82" s="1"/>
  <c r="N82" s="1"/>
  <c r="M81"/>
  <c r="N81" s="1"/>
  <c r="L81"/>
  <c r="L80"/>
  <c r="M80" s="1"/>
  <c r="N80" s="1"/>
  <c r="L79"/>
  <c r="M79" s="1"/>
  <c r="N79" s="1"/>
  <c r="L78"/>
  <c r="M78" s="1"/>
  <c r="N78" s="1"/>
  <c r="M77"/>
  <c r="N77" s="1"/>
  <c r="L77"/>
  <c r="L76"/>
  <c r="M76" s="1"/>
  <c r="N76" s="1"/>
  <c r="L75"/>
  <c r="M75" s="1"/>
  <c r="N75" s="1"/>
  <c r="L74"/>
  <c r="M74" s="1"/>
  <c r="N74" s="1"/>
  <c r="M73"/>
  <c r="N73" s="1"/>
  <c r="L73"/>
  <c r="L72"/>
  <c r="M72" s="1"/>
  <c r="N72" s="1"/>
  <c r="L71"/>
  <c r="M71" s="1"/>
  <c r="N71" s="1"/>
  <c r="L70"/>
  <c r="M70" s="1"/>
  <c r="N70" s="1"/>
  <c r="M69"/>
  <c r="N69" s="1"/>
  <c r="L69"/>
  <c r="L68"/>
  <c r="M68" s="1"/>
  <c r="N68" s="1"/>
  <c r="L67"/>
  <c r="M67" s="1"/>
  <c r="N67" s="1"/>
  <c r="L66"/>
  <c r="M66" s="1"/>
  <c r="N66" s="1"/>
  <c r="M65"/>
  <c r="N65" s="1"/>
  <c r="L65"/>
  <c r="L64"/>
  <c r="M64" s="1"/>
  <c r="N64" s="1"/>
  <c r="L63"/>
  <c r="M63" s="1"/>
  <c r="N63" s="1"/>
  <c r="L62"/>
  <c r="M62" s="1"/>
  <c r="N62" s="1"/>
  <c r="M61"/>
  <c r="L61"/>
  <c r="H61"/>
  <c r="N61" s="1"/>
  <c r="L60"/>
  <c r="M60" s="1"/>
  <c r="N60" s="1"/>
  <c r="L59"/>
  <c r="M59" s="1"/>
  <c r="N59" s="1"/>
  <c r="M58"/>
  <c r="N58" s="1"/>
  <c r="L58"/>
  <c r="L57"/>
  <c r="M57" s="1"/>
  <c r="N57" s="1"/>
  <c r="L56"/>
  <c r="M56" s="1"/>
  <c r="N56" s="1"/>
  <c r="L55"/>
  <c r="M55" s="1"/>
  <c r="N55" s="1"/>
  <c r="M54"/>
  <c r="N54" s="1"/>
  <c r="L54"/>
  <c r="L53"/>
  <c r="M53" s="1"/>
  <c r="N53" s="1"/>
  <c r="L52"/>
  <c r="M52" s="1"/>
  <c r="N52" s="1"/>
  <c r="L51"/>
  <c r="M51" s="1"/>
  <c r="N51" s="1"/>
  <c r="M50"/>
  <c r="N50" s="1"/>
  <c r="L50"/>
  <c r="L49"/>
  <c r="M49" s="1"/>
  <c r="N49" s="1"/>
  <c r="L48"/>
  <c r="M48" s="1"/>
  <c r="N48" s="1"/>
  <c r="L47"/>
  <c r="M47" s="1"/>
  <c r="N47" s="1"/>
  <c r="M46"/>
  <c r="N46" s="1"/>
  <c r="L46"/>
  <c r="L45"/>
  <c r="M45" s="1"/>
  <c r="N45" s="1"/>
  <c r="L44"/>
  <c r="M44" s="1"/>
  <c r="N44" s="1"/>
  <c r="L43"/>
  <c r="M43" s="1"/>
  <c r="N43" s="1"/>
  <c r="M42"/>
  <c r="N42" s="1"/>
  <c r="L42"/>
  <c r="L41"/>
  <c r="M41" s="1"/>
  <c r="N41" s="1"/>
  <c r="H41"/>
  <c r="L40"/>
  <c r="M40" s="1"/>
  <c r="N40" s="1"/>
  <c r="L39"/>
  <c r="M39" s="1"/>
  <c r="N39" s="1"/>
  <c r="L38"/>
  <c r="M38" s="1"/>
  <c r="N38" s="1"/>
  <c r="M37"/>
  <c r="N37" s="1"/>
  <c r="L37"/>
  <c r="L36"/>
  <c r="M36" s="1"/>
  <c r="N36" s="1"/>
  <c r="L35"/>
  <c r="M35" s="1"/>
  <c r="N35" s="1"/>
  <c r="L34"/>
  <c r="M34" s="1"/>
  <c r="N34" s="1"/>
  <c r="M33"/>
  <c r="N33" s="1"/>
  <c r="L33"/>
  <c r="L32"/>
  <c r="M32" s="1"/>
  <c r="N32" s="1"/>
  <c r="L31"/>
  <c r="M31" s="1"/>
  <c r="N31" s="1"/>
  <c r="L30"/>
  <c r="M30" s="1"/>
  <c r="N30" s="1"/>
  <c r="M29"/>
  <c r="N29" s="1"/>
  <c r="L29"/>
  <c r="L28"/>
  <c r="M28" s="1"/>
  <c r="N28" s="1"/>
  <c r="L27"/>
  <c r="M27" s="1"/>
  <c r="N27" s="1"/>
  <c r="L26"/>
  <c r="M26" s="1"/>
  <c r="N26" s="1"/>
  <c r="M25"/>
  <c r="N25" s="1"/>
  <c r="L25"/>
  <c r="L24"/>
  <c r="M24" s="1"/>
  <c r="N24" s="1"/>
  <c r="L23"/>
  <c r="M23" s="1"/>
  <c r="N23" s="1"/>
  <c r="L22"/>
  <c r="M22" s="1"/>
  <c r="N22" s="1"/>
  <c r="M21"/>
  <c r="L21"/>
  <c r="H21"/>
  <c r="L20"/>
  <c r="M20" s="1"/>
  <c r="H20"/>
  <c r="N20" s="1"/>
  <c r="L19"/>
  <c r="M19" s="1"/>
  <c r="H19"/>
  <c r="N19" s="1"/>
  <c r="L18"/>
  <c r="M18" s="1"/>
  <c r="N18" s="1"/>
  <c r="L17"/>
  <c r="M17" s="1"/>
  <c r="N17" s="1"/>
  <c r="L16"/>
  <c r="M16" s="1"/>
  <c r="N16" s="1"/>
  <c r="L15"/>
  <c r="M15" s="1"/>
  <c r="N15" s="1"/>
  <c r="L14"/>
  <c r="M14" s="1"/>
  <c r="N14" s="1"/>
  <c r="L13"/>
  <c r="M13" s="1"/>
  <c r="N13" s="1"/>
  <c r="L12"/>
  <c r="M12" s="1"/>
  <c r="N12" s="1"/>
  <c r="L11"/>
  <c r="M11" s="1"/>
  <c r="N11" s="1"/>
  <c r="L10"/>
  <c r="M10" s="1"/>
  <c r="N10" s="1"/>
  <c r="L9"/>
  <c r="M9" s="1"/>
  <c r="N21" l="1"/>
  <c r="N104"/>
  <c r="M123"/>
  <c r="N9"/>
  <c r="N123" s="1"/>
  <c r="L123"/>
</calcChain>
</file>

<file path=xl/sharedStrings.xml><?xml version="1.0" encoding="utf-8"?>
<sst xmlns="http://schemas.openxmlformats.org/spreadsheetml/2006/main" count="715" uniqueCount="156">
  <si>
    <t>CONSEJO NACIONAL DE DROGAS</t>
  </si>
  <si>
    <t>DIVISIÓN DE CONTABILIDAD</t>
  </si>
  <si>
    <t>INVENTARIO DE MATERIAL GASTABLE</t>
  </si>
  <si>
    <t>ALMACÉN DE SUMINISTRO</t>
  </si>
  <si>
    <t>AL 29 DE MARZO DEL 2018</t>
  </si>
  <si>
    <t>Cuenta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</si>
  <si>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</si>
  <si>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</si>
  <si>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</si>
  <si>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Descripción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</si>
  <si>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</si>
  <si>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</si>
  <si>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</si>
  <si>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</si>
  <si>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t>Entrada</t>
  </si>
  <si>
    <t>Salida</t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</si>
  <si>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</si>
  <si>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Calibri"/>
        <family val="2"/>
      </rPr>
      <t>(Existencia Final)</t>
    </r>
  </si>
  <si>
    <t>2.3.9.2</t>
  </si>
  <si>
    <t>29.03.2018</t>
  </si>
  <si>
    <t>N/A</t>
  </si>
  <si>
    <t>BANDEJA DE ESCRITORIO</t>
  </si>
  <si>
    <t>Unidad</t>
  </si>
  <si>
    <t>BANDITA # 18</t>
  </si>
  <si>
    <t>Caja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</si>
  <si>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</si>
  <si>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</si>
  <si>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</si>
  <si>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</si>
  <si>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</si>
  <si>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</si>
  <si>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</si>
  <si>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</si>
  <si>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</si>
  <si>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</si>
  <si>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</si>
  <si>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2.3.3.2</t>
  </si>
  <si>
    <t>CARTULINA EN HILO 8 1-2 X 11</t>
  </si>
  <si>
    <t>Resma</t>
  </si>
  <si>
    <t>CD EN BLANCO</t>
  </si>
  <si>
    <t>CHINCHETAS 100 X 1</t>
  </si>
  <si>
    <t xml:space="preserve">Caja </t>
  </si>
  <si>
    <t>CHINCHETAS 50 X 1</t>
  </si>
  <si>
    <t>2.3.5.5</t>
  </si>
  <si>
    <t xml:space="preserve">CINTA ADHESIVA DE 2" </t>
  </si>
  <si>
    <t>CINTA ADHESIVAS TRANSP 3/4"</t>
  </si>
  <si>
    <t>CINTA PARA IMPRESORA EPSON FX 2190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</si>
  <si>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</si>
  <si>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</si>
  <si>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</si>
  <si>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</si>
  <si>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CINTAS PARA MÁQUINA SUMADORA SHARP</t>
  </si>
  <si>
    <t>CLIPS GRANDES No. 2</t>
  </si>
  <si>
    <t>CLIPS PEQUEÑOS  No. 1</t>
  </si>
  <si>
    <t>CORRECTOR LIQUIDO BLANCO</t>
  </si>
  <si>
    <t>DISPENSADOR DE CINTA 3/4"</t>
  </si>
  <si>
    <t xml:space="preserve">DVD CON CARÁTULA </t>
  </si>
  <si>
    <t>ESPIRALES</t>
  </si>
  <si>
    <t>FELPAS NEGRA</t>
  </si>
  <si>
    <t xml:space="preserve">Unidad 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</si>
  <si>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</si>
  <si>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</si>
  <si>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</si>
  <si>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</si>
  <si>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>GANCHOS DE FOLDER</t>
  </si>
  <si>
    <t xml:space="preserve">GOMAS DE BORRAR </t>
  </si>
  <si>
    <t>GRAPADORAS STANDARS</t>
  </si>
  <si>
    <t>GRAPAS ESTÁNDARS</t>
  </si>
  <si>
    <t>LABEL</t>
  </si>
  <si>
    <t>LAPICEROS</t>
  </si>
  <si>
    <t xml:space="preserve">LÁPIZ DE CARBÓN </t>
  </si>
  <si>
    <t>2.3.3.3</t>
  </si>
  <si>
    <t>LIBRETA RAYADA 5 X 8</t>
  </si>
  <si>
    <t>LIBRETA RAYADA 8 1/2 X 11</t>
  </si>
  <si>
    <t>LIBRO RECORD 500 PAGS</t>
  </si>
  <si>
    <t>MARCADORES MÁGICOS</t>
  </si>
  <si>
    <t>MARCADORES PERMANENTES</t>
  </si>
  <si>
    <t>2.3.3.1</t>
  </si>
  <si>
    <t>PAPEL 8 1/2 X 11</t>
  </si>
  <si>
    <t xml:space="preserve">Resmas </t>
  </si>
  <si>
    <t>PAPEL 8 1/2 X 13</t>
  </si>
  <si>
    <t>PAPEL 8 1/2 X 14</t>
  </si>
  <si>
    <t>PAPEL CONTÍNUO 8 1/2 X 11</t>
  </si>
  <si>
    <t>PAPEL DE SUMADORA TIRILLA</t>
  </si>
  <si>
    <t>PAPEL ESCUDO EN HILO 8 1/2 X 11</t>
  </si>
  <si>
    <t>PAPEL HILO 8 1/2 X 11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</si>
  <si>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</si>
  <si>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</si>
  <si>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</si>
  <si>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</si>
  <si>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</t>
  </si>
  <si>
    <t>PAPEL TIMBRADO ESCUDO 8 1/2 X 11</t>
  </si>
  <si>
    <t>PEGAMENTO EN BARRA (UHU)</t>
  </si>
  <si>
    <t xml:space="preserve">PERFORADORAS DE 2 HOYOS </t>
  </si>
  <si>
    <t>PORTA CLIPS</t>
  </si>
  <si>
    <t>PORTADAS P/ ENCUADERNACIÓN</t>
  </si>
  <si>
    <t>POST-IT 3 X 2</t>
  </si>
  <si>
    <t>POST-IT 3 X 3</t>
  </si>
  <si>
    <t>REFILC P/FAX BROTHER 560/580 M</t>
  </si>
  <si>
    <t xml:space="preserve">REGLAS DE 12 PULGADAS </t>
  </si>
  <si>
    <t>RESALTADORES FLUORESCENTES</t>
  </si>
  <si>
    <t>SACA GRAPA</t>
  </si>
  <si>
    <t>SACA PUNTA ELÉCTRICO</t>
  </si>
  <si>
    <t>SACA PUNTA EN METAL PEQ.</t>
  </si>
  <si>
    <t>SOBRE BLANCO # 10</t>
  </si>
  <si>
    <t xml:space="preserve">SOBRES  MANILA 10 X 13 </t>
  </si>
  <si>
    <t>SOBRES  MANILA 9 X 12</t>
  </si>
  <si>
    <t>SOBRES  TIMBRADOS DE PALOMITA</t>
  </si>
  <si>
    <t>SOBRES TIMBRADOS CON ESCUDO NACIONAL</t>
  </si>
  <si>
    <t xml:space="preserve">SOBRES TIMBRADOS ESC. NAC. EN HILO </t>
  </si>
  <si>
    <t>TIJERA</t>
  </si>
  <si>
    <t>TINTA EPSON AMARILLA 664420</t>
  </si>
  <si>
    <t>TINTA EPSON AZUL 664220</t>
  </si>
  <si>
    <t>TINTA EPSON MAGENTA 664320</t>
  </si>
  <si>
    <t>TINTA EPSON NEGRA 664120</t>
  </si>
  <si>
    <t>TINTAS GOTERA P SELLOS PRETINTADOS</t>
  </si>
  <si>
    <t>TONER 2041/2051</t>
  </si>
  <si>
    <r>
      <t>TONER CE-410A NEGRO</t>
    </r>
    <r>
      <rPr>
        <b/>
        <sz val="8"/>
        <rFont val="Arial"/>
        <family val="2"/>
      </rPr>
      <t xml:space="preserve"> (305A)</t>
    </r>
  </si>
  <si>
    <t>TONER CE-411A AZUL</t>
  </si>
  <si>
    <r>
      <t>TONER CE-412A AMARILLO</t>
    </r>
    <r>
      <rPr>
        <b/>
        <sz val="8"/>
        <rFont val="Arial"/>
        <family val="2"/>
      </rPr>
      <t xml:space="preserve"> (305A)</t>
    </r>
  </si>
  <si>
    <r>
      <t xml:space="preserve">TONER CE-413A MAGENTA </t>
    </r>
    <r>
      <rPr>
        <b/>
        <sz val="8"/>
        <rFont val="Arial"/>
        <family val="2"/>
      </rPr>
      <t xml:space="preserve"> (305A)</t>
    </r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</si>
  <si>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</si>
  <si>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</si>
  <si>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</si>
  <si>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</si>
  <si>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</si>
  <si>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</si>
  <si>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 xml:space="preserve">TONER HP-CB 542 A  AMARILLO </t>
  </si>
  <si>
    <t>TONER HP-CB540 NEGRO</t>
  </si>
  <si>
    <t xml:space="preserve">TONER HP-CB543 ROJO 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</si>
  <si>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</si>
  <si>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</si>
  <si>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</si>
  <si>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</si>
  <si>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</si>
  <si>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</si>
  <si>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</si>
  <si>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 LASERJET Q5949 ORIGINAL</t>
  </si>
  <si>
    <t>TONER HP-Q7551 A</t>
  </si>
  <si>
    <t>TONER LEXMARK X463 X464X466</t>
  </si>
  <si>
    <t>TONER PARA FAX CANNON FX-3</t>
  </si>
  <si>
    <t>TONER P-COPIADORA TOSHIBA T1640</t>
  </si>
  <si>
    <t>TONER TOSHIBA 1200 E</t>
  </si>
  <si>
    <t>TONER XEROX 03045</t>
  </si>
  <si>
    <t>TONER XEROX 5624 COPIADORA</t>
  </si>
  <si>
    <t xml:space="preserve">Totales </t>
  </si>
  <si>
    <t>Preparado por:</t>
  </si>
  <si>
    <t>Revisado por:</t>
  </si>
  <si>
    <t>YADELKIS M. DURÁN RODRÍGUEZ</t>
  </si>
  <si>
    <t>LICDA. LOIDA I. ARIAS RODRÍGUEZ</t>
  </si>
  <si>
    <t>LIC. DAVID MINAYA PEÑA,</t>
  </si>
  <si>
    <t>Auxiliar de Contabilidad</t>
  </si>
  <si>
    <t>Enc. División de Contabilidad</t>
  </si>
  <si>
    <t>Director Administrativo y Financiero</t>
  </si>
  <si>
    <t>Fecha: 5 de Abril 2018</t>
  </si>
  <si>
    <t>Aprobado por: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</si>
</sst>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 ;[Red]\-#,##0.00\ "/>
    <numFmt numFmtId="165" formatCode="_-* #,##0.000_-;\-* #,##0.000_-;_-* &quot;-&quot;??_-;_-@_-"/>
    <numFmt numFmtId="166" formatCode="_-* #,##0_-;\-* #,##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Calibri"/>
      <family val="2"/>
    </font>
    <font>
      <b/>
      <sz val="10"/>
      <color rgb="FF0000FF"/>
      <name val="Calibri"/>
      <family val="2"/>
    </font>
    <font>
      <b/>
      <sz val="8"/>
      <color rgb="FF000000"/>
      <name val="Calibri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</font>
    <font>
      <sz val="11"/>
      <color rgb="FF0070C0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2" fillId="0" borderId="0" xfId="2" applyFill="1"/>
    <xf numFmtId="0" fontId="2" fillId="0" borderId="0" xfId="2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left" vertical="center"/>
    </xf>
    <xf numFmtId="43" fontId="13" fillId="0" borderId="4" xfId="3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5" fillId="0" borderId="1" xfId="2" applyFont="1" applyFill="1" applyBorder="1" applyAlignment="1">
      <alignment vertical="center"/>
    </xf>
    <xf numFmtId="164" fontId="15" fillId="0" borderId="1" xfId="2" applyNumberFormat="1" applyFont="1" applyFill="1" applyBorder="1" applyAlignment="1">
      <alignment vertical="center"/>
    </xf>
    <xf numFmtId="165" fontId="13" fillId="0" borderId="4" xfId="3" applyNumberFormat="1" applyFont="1" applyFill="1" applyBorder="1" applyAlignment="1">
      <alignment horizontal="right" vertical="center"/>
    </xf>
    <xf numFmtId="43" fontId="13" fillId="0" borderId="4" xfId="1" applyNumberFormat="1" applyFont="1" applyFill="1" applyBorder="1" applyAlignment="1">
      <alignment horizontal="right" vertical="center"/>
    </xf>
    <xf numFmtId="0" fontId="15" fillId="0" borderId="3" xfId="2" applyFont="1" applyFill="1" applyBorder="1" applyAlignment="1">
      <alignment vertical="center"/>
    </xf>
    <xf numFmtId="0" fontId="15" fillId="0" borderId="3" xfId="2" applyFont="1" applyFill="1" applyBorder="1" applyAlignment="1">
      <alignment horizontal="center" vertical="center"/>
    </xf>
    <xf numFmtId="165" fontId="15" fillId="0" borderId="4" xfId="3" applyNumberFormat="1" applyFont="1" applyFill="1" applyBorder="1" applyAlignment="1">
      <alignment vertical="center"/>
    </xf>
    <xf numFmtId="0" fontId="13" fillId="0" borderId="6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43" fontId="15" fillId="0" borderId="4" xfId="3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17" fillId="0" borderId="3" xfId="2" applyFont="1" applyFill="1" applyBorder="1" applyAlignment="1">
      <alignment horizontal="left" vertical="center"/>
    </xf>
    <xf numFmtId="165" fontId="15" fillId="0" borderId="6" xfId="1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/>
    </xf>
    <xf numFmtId="43" fontId="13" fillId="0" borderId="6" xfId="3" applyFont="1" applyFill="1" applyBorder="1" applyAlignment="1">
      <alignment horizontal="right" vertical="center"/>
    </xf>
    <xf numFmtId="0" fontId="13" fillId="0" borderId="4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/>
    </xf>
    <xf numFmtId="0" fontId="17" fillId="0" borderId="3" xfId="2" applyFont="1" applyFill="1" applyBorder="1" applyAlignment="1">
      <alignment horizontal="center" vertical="center"/>
    </xf>
    <xf numFmtId="165" fontId="17" fillId="0" borderId="4" xfId="3" applyNumberFormat="1" applyFont="1" applyFill="1" applyBorder="1" applyAlignment="1">
      <alignment horizontal="right" vertical="center"/>
    </xf>
    <xf numFmtId="4" fontId="17" fillId="0" borderId="1" xfId="2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/>
    </xf>
    <xf numFmtId="0" fontId="17" fillId="0" borderId="1" xfId="2" applyFont="1" applyFill="1" applyBorder="1" applyAlignment="1">
      <alignment vertical="center"/>
    </xf>
    <xf numFmtId="164" fontId="17" fillId="0" borderId="1" xfId="2" applyNumberFormat="1" applyFont="1" applyFill="1" applyBorder="1" applyAlignment="1">
      <alignment vertical="center"/>
    </xf>
    <xf numFmtId="165" fontId="17" fillId="0" borderId="4" xfId="1" applyNumberFormat="1" applyFont="1" applyFill="1" applyBorder="1" applyAlignment="1">
      <alignment horizontal="right" vertical="center"/>
    </xf>
    <xf numFmtId="43" fontId="17" fillId="0" borderId="4" xfId="3" applyFont="1" applyFill="1" applyBorder="1" applyAlignment="1">
      <alignment vertical="center"/>
    </xf>
    <xf numFmtId="0" fontId="17" fillId="0" borderId="1" xfId="2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/>
    </xf>
    <xf numFmtId="43" fontId="17" fillId="0" borderId="7" xfId="3" applyFont="1" applyFill="1" applyBorder="1" applyAlignment="1">
      <alignment horizontal="right" vertical="center"/>
    </xf>
    <xf numFmtId="0" fontId="17" fillId="0" borderId="3" xfId="2" applyFont="1" applyFill="1" applyBorder="1" applyAlignment="1">
      <alignment vertical="center"/>
    </xf>
    <xf numFmtId="43" fontId="17" fillId="0" borderId="7" xfId="3" applyFont="1" applyFill="1" applyBorder="1" applyAlignment="1">
      <alignment vertical="center"/>
    </xf>
    <xf numFmtId="43" fontId="17" fillId="0" borderId="4" xfId="3" applyFont="1" applyFill="1" applyBorder="1" applyAlignment="1">
      <alignment horizontal="right" vertical="center"/>
    </xf>
    <xf numFmtId="165" fontId="17" fillId="0" borderId="6" xfId="3" applyNumberFormat="1" applyFont="1" applyFill="1" applyBorder="1" applyAlignment="1">
      <alignment horizontal="right" vertical="center"/>
    </xf>
    <xf numFmtId="43" fontId="17" fillId="0" borderId="6" xfId="3" applyFont="1" applyFill="1" applyBorder="1" applyAlignment="1">
      <alignment vertical="center"/>
    </xf>
    <xf numFmtId="0" fontId="17" fillId="0" borderId="1" xfId="2" applyFont="1" applyFill="1" applyBorder="1" applyAlignment="1">
      <alignment horizontal="right" vertical="center"/>
    </xf>
    <xf numFmtId="43" fontId="17" fillId="0" borderId="6" xfId="3" applyNumberFormat="1" applyFont="1" applyFill="1" applyBorder="1" applyAlignment="1">
      <alignment vertical="center"/>
    </xf>
    <xf numFmtId="43" fontId="17" fillId="0" borderId="6" xfId="3" applyFont="1" applyFill="1" applyBorder="1" applyAlignment="1">
      <alignment horizontal="right" vertical="center"/>
    </xf>
    <xf numFmtId="164" fontId="15" fillId="0" borderId="5" xfId="2" applyNumberFormat="1" applyFont="1" applyFill="1" applyBorder="1" applyAlignment="1">
      <alignment vertical="center"/>
    </xf>
    <xf numFmtId="0" fontId="21" fillId="0" borderId="0" xfId="2" applyFont="1"/>
    <xf numFmtId="43" fontId="22" fillId="0" borderId="0" xfId="0" applyNumberFormat="1" applyFont="1"/>
    <xf numFmtId="4" fontId="2" fillId="0" borderId="8" xfId="2" applyNumberFormat="1" applyBorder="1"/>
    <xf numFmtId="43" fontId="2" fillId="0" borderId="8" xfId="2" applyNumberFormat="1" applyFill="1" applyBorder="1"/>
    <xf numFmtId="43" fontId="2" fillId="0" borderId="0" xfId="1" applyFont="1"/>
    <xf numFmtId="43" fontId="2" fillId="0" borderId="0" xfId="1" applyFont="1" applyBorder="1"/>
    <xf numFmtId="0" fontId="2" fillId="0" borderId="0" xfId="2" applyFill="1" applyBorder="1"/>
    <xf numFmtId="0" fontId="23" fillId="0" borderId="0" xfId="0" applyFont="1"/>
    <xf numFmtId="43" fontId="2" fillId="0" borderId="0" xfId="2" applyNumberFormat="1"/>
    <xf numFmtId="43" fontId="24" fillId="0" borderId="0" xfId="1" applyFont="1" applyFill="1" applyBorder="1"/>
    <xf numFmtId="0" fontId="25" fillId="0" borderId="0" xfId="0" applyFont="1" applyFill="1" applyBorder="1"/>
    <xf numFmtId="0" fontId="23" fillId="0" borderId="0" xfId="0" applyFont="1" applyFill="1"/>
    <xf numFmtId="0" fontId="2" fillId="0" borderId="0" xfId="2" applyFill="1" applyAlignment="1">
      <alignment horizontal="center"/>
    </xf>
    <xf numFmtId="43" fontId="25" fillId="0" borderId="0" xfId="0" applyNumberFormat="1" applyFont="1" applyFill="1" applyBorder="1"/>
    <xf numFmtId="166" fontId="25" fillId="0" borderId="0" xfId="0" applyNumberFormat="1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24" fillId="0" borderId="0" xfId="0" applyFont="1" applyFill="1" applyBorder="1"/>
    <xf numFmtId="0" fontId="23" fillId="0" borderId="0" xfId="0" applyFont="1" applyFill="1" applyBorder="1"/>
    <xf numFmtId="0" fontId="3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6" fontId="27" fillId="0" borderId="0" xfId="1" applyNumberFormat="1" applyFont="1"/>
    <xf numFmtId="0" fontId="27" fillId="0" borderId="0" xfId="0" applyFont="1"/>
    <xf numFmtId="0" fontId="27" fillId="0" borderId="0" xfId="0" applyFont="1" applyBorder="1"/>
    <xf numFmtId="166" fontId="28" fillId="0" borderId="0" xfId="1" applyNumberFormat="1" applyFont="1" applyFill="1" applyBorder="1" applyAlignment="1">
      <alignment vertical="center"/>
    </xf>
  </cellXfs>
  <cellStyles count="4">
    <cellStyle name="Millares" xfId="1" builtinId="3"/>
    <cellStyle name="Millares 2 2" xf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449116</xdr:colOff>
      <xdr:row>0</xdr:row>
      <xdr:rowOff>76200</xdr:rowOff>
    </xdr:from>
    <xdr:to>
      <xdr:col>3</xdr:col>
      <xdr:colOff>114300</xdr:colOff>
      <xdr:row>4</xdr:row>
      <xdr:rowOff>57150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116" y="76200"/>
          <a:ext cx="102725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449116</xdr:colOff>
      <xdr:row>0</xdr:row>
      <xdr:rowOff>76200</xdr:rowOff>
    </xdr:from>
    <xdr:to>
      <xdr:col>3</xdr:col>
      <xdr:colOff>114300</xdr:colOff>
      <xdr:row>4</xdr:row>
      <xdr:rowOff>85725</xdr:rowOff>
    </xdr:to>
    <xdr:pic>
      <xdr:nvPicPr>
        <xdr:cNvPr id="3" name="2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116" y="76200"/>
          <a:ext cx="102725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BACK%20UP%20YADELKIS/2018/SUMINISTRO%202018/SUMINISTRO%20RESUMEN%20AL%202018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INISTRO ENERO 2018  "/>
      <sheetName val="SALIDAS - ENERO 18"/>
      <sheetName val="REG SALIDAS DIARIO ENERO 18"/>
      <sheetName val="ENTRADAS Y SALIDAS MAT.LIMPIEZA"/>
      <sheetName val="SUMINISTRO MATERIAL DE LIMPIEZA"/>
      <sheetName val="enero"/>
      <sheetName val="SUMINISTRO FEBRERO 2018"/>
      <sheetName val="SALIDAS - FEBRERO 18"/>
      <sheetName val="REG SALIDAS DIARIO FEBRERO 18"/>
      <sheetName val="MATERIAL DE LIMPIEZA FEBRERO"/>
      <sheetName val="MATERIAL DE LIMPIEZA"/>
      <sheetName val="RESUMEN MATERIAL DE LIMPIEZA "/>
      <sheetName val="SUMINISTRO MARZO 2018"/>
      <sheetName val="SALIDAS - MARZO 18"/>
      <sheetName val="REG SALIDAS DIARIO MARZO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9">
            <v>0</v>
          </cell>
        </row>
        <row r="10">
          <cell r="C10">
            <v>0</v>
          </cell>
        </row>
        <row r="11">
          <cell r="C11">
            <v>3</v>
          </cell>
        </row>
        <row r="12">
          <cell r="C12">
            <v>2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</v>
          </cell>
        </row>
        <row r="33">
          <cell r="C33">
            <v>3</v>
          </cell>
        </row>
        <row r="34">
          <cell r="C34">
            <v>4</v>
          </cell>
        </row>
        <row r="35">
          <cell r="C35">
            <v>4</v>
          </cell>
        </row>
        <row r="36">
          <cell r="C36">
            <v>3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8</v>
          </cell>
        </row>
        <row r="40">
          <cell r="C40">
            <v>0</v>
          </cell>
        </row>
        <row r="41">
          <cell r="C41">
            <v>1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26</v>
          </cell>
        </row>
        <row r="52">
          <cell r="C52">
            <v>2</v>
          </cell>
        </row>
        <row r="53">
          <cell r="C53">
            <v>50</v>
          </cell>
        </row>
        <row r="54">
          <cell r="C54">
            <v>2</v>
          </cell>
        </row>
        <row r="55">
          <cell r="C55">
            <v>0</v>
          </cell>
        </row>
        <row r="56">
          <cell r="C56">
            <v>36</v>
          </cell>
        </row>
        <row r="57">
          <cell r="C57">
            <v>40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6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9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25</v>
          </cell>
        </row>
        <row r="84">
          <cell r="C84">
            <v>147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2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1</v>
          </cell>
        </row>
        <row r="109">
          <cell r="C109">
            <v>0</v>
          </cell>
        </row>
        <row r="110">
          <cell r="C110">
            <v>1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2"/>
  <sheetViews>
    <sheetView tabSelected="1" workbookViewId="0">
      <selection activeCell="D125" sqref="D125"/>
    </sheetView>
  </sheetViews>
  <sheetFormatPr baseColWidth="10" defaultRowHeight="15"/>
  <cols>
    <col min="1" max="1" width="1.7109375" customWidth="1"/>
    <col min="2" max="2" width="9.140625" customWidth="1"/>
    <col min="3" max="3" width="11.28515625" customWidth="1"/>
    <col min="4" max="4" width="11.85546875" customWidth="1"/>
    <col min="5" max="5" width="11" customWidth="1"/>
    <col min="6" max="6" width="26" customWidth="1"/>
    <col min="7" max="7" width="11" customWidth="1"/>
    <col min="8" max="8" width="12" customWidth="1"/>
    <col min="9" max="9" width="12.7109375" customWidth="1"/>
    <col min="10" max="10" width="11.42578125" customWidth="1"/>
    <col min="11" max="11" width="8.140625" customWidth="1"/>
    <col min="12" max="12" width="8.42578125" customWidth="1"/>
    <col min="13" max="13" width="14" customWidth="1"/>
    <col min="14" max="14" width="12.42578125" customWidth="1"/>
  </cols>
  <sheetData>
    <row r="1" spans="2:14" ht="15.75">
      <c r="B1" s="1"/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5.75">
      <c r="B2" s="1"/>
      <c r="C2" s="79" t="s">
        <v>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.75">
      <c r="B3" s="1"/>
      <c r="C3" s="2"/>
      <c r="D3" s="2"/>
      <c r="E3" s="2"/>
      <c r="F3" s="2"/>
      <c r="G3" s="2"/>
      <c r="H3" s="2"/>
      <c r="I3" s="2"/>
      <c r="J3" s="2"/>
      <c r="K3" s="3"/>
      <c r="L3" s="3"/>
      <c r="M3" s="1"/>
      <c r="N3" s="1"/>
    </row>
    <row r="4" spans="2:14">
      <c r="B4" s="1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>
      <c r="B5" s="1"/>
      <c r="C5" s="80" t="s">
        <v>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2:14">
      <c r="B6" s="1"/>
      <c r="C6" s="81" t="s">
        <v>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2:14">
      <c r="B7" s="1"/>
      <c r="C7" s="4"/>
      <c r="D7" s="1"/>
      <c r="E7" s="1"/>
      <c r="F7" s="1"/>
      <c r="G7" s="1"/>
      <c r="H7" s="1"/>
      <c r="I7" s="1"/>
      <c r="J7" s="1"/>
      <c r="K7" s="3"/>
      <c r="L7" s="3"/>
      <c r="M7" s="1"/>
      <c r="N7" s="1"/>
    </row>
    <row r="8" spans="2:14" ht="48">
      <c r="B8" s="5" t="s">
        <v>5</v>
      </c>
      <c r="C8" s="6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8" t="s">
        <v>11</v>
      </c>
      <c r="I8" s="9" t="s">
        <v>12</v>
      </c>
      <c r="J8" s="10" t="s">
        <v>13</v>
      </c>
      <c r="K8" s="11" t="s">
        <v>14</v>
      </c>
      <c r="L8" s="9" t="s">
        <v>15</v>
      </c>
      <c r="M8" s="9" t="s">
        <v>16</v>
      </c>
      <c r="N8" s="12" t="s">
        <v>17</v>
      </c>
    </row>
    <row r="9" spans="2:14">
      <c r="B9" s="13" t="s">
        <v>18</v>
      </c>
      <c r="C9" s="14" t="s">
        <v>19</v>
      </c>
      <c r="D9" s="15" t="s">
        <v>20</v>
      </c>
      <c r="E9" s="15" t="s">
        <v>20</v>
      </c>
      <c r="F9" s="16" t="s">
        <v>21</v>
      </c>
      <c r="G9" s="15" t="s">
        <v>22</v>
      </c>
      <c r="H9" s="17">
        <v>147</v>
      </c>
      <c r="I9" s="18">
        <v>0</v>
      </c>
      <c r="J9" s="19">
        <v>0</v>
      </c>
      <c r="K9" s="20"/>
      <c r="L9" s="20">
        <f>+'[1]SALIDAS - MARZO 18'!C9</f>
        <v>0</v>
      </c>
      <c r="M9" s="20">
        <f t="shared" ref="M9:M72" si="0">SUM(J9+K9-L9)</f>
        <v>0</v>
      </c>
      <c r="N9" s="21">
        <f t="shared" ref="N9:N72" si="1">SUM(H9*M9)</f>
        <v>0</v>
      </c>
    </row>
    <row r="10" spans="2:14">
      <c r="B10" s="13" t="s">
        <v>18</v>
      </c>
      <c r="C10" s="14" t="s">
        <v>19</v>
      </c>
      <c r="D10" s="15" t="s">
        <v>20</v>
      </c>
      <c r="E10" s="15" t="s">
        <v>20</v>
      </c>
      <c r="F10" s="16" t="s">
        <v>23</v>
      </c>
      <c r="G10" s="15" t="s">
        <v>24</v>
      </c>
      <c r="H10" s="17">
        <v>24.83</v>
      </c>
      <c r="I10" s="18">
        <v>0</v>
      </c>
      <c r="J10" s="19">
        <v>0</v>
      </c>
      <c r="K10" s="20"/>
      <c r="L10" s="20">
        <f>+'[1]SALIDAS - MARZO 18'!C10</f>
        <v>0</v>
      </c>
      <c r="M10" s="20">
        <f t="shared" si="0"/>
        <v>0</v>
      </c>
      <c r="N10" s="21">
        <f t="shared" si="1"/>
        <v>0</v>
      </c>
    </row>
    <row r="11" spans="2:14">
      <c r="B11" s="13" t="s">
        <v>18</v>
      </c>
      <c r="C11" s="14" t="s">
        <v>19</v>
      </c>
      <c r="D11" s="15" t="s">
        <v>20</v>
      </c>
      <c r="E11" s="15" t="s">
        <v>20</v>
      </c>
      <c r="F11" s="16" t="s">
        <v>25</v>
      </c>
      <c r="G11" s="15" t="s">
        <v>22</v>
      </c>
      <c r="H11" s="22">
        <v>1099.9960000000001</v>
      </c>
      <c r="I11" s="18">
        <v>3299.9880000000003</v>
      </c>
      <c r="J11" s="19">
        <v>3</v>
      </c>
      <c r="K11" s="20"/>
      <c r="L11" s="20">
        <f>+'[1]SALIDAS - MARZO 18'!C11</f>
        <v>3</v>
      </c>
      <c r="M11" s="20">
        <f t="shared" si="0"/>
        <v>0</v>
      </c>
      <c r="N11" s="21">
        <f t="shared" si="1"/>
        <v>0</v>
      </c>
    </row>
    <row r="12" spans="2:14">
      <c r="B12" s="13" t="s">
        <v>18</v>
      </c>
      <c r="C12" s="14" t="s">
        <v>19</v>
      </c>
      <c r="D12" s="15" t="s">
        <v>20</v>
      </c>
      <c r="E12" s="15" t="s">
        <v>20</v>
      </c>
      <c r="F12" s="16" t="s">
        <v>26</v>
      </c>
      <c r="G12" s="15" t="s">
        <v>22</v>
      </c>
      <c r="H12" s="17">
        <v>1092.01</v>
      </c>
      <c r="I12" s="18">
        <v>2184.02</v>
      </c>
      <c r="J12" s="19">
        <v>2</v>
      </c>
      <c r="K12" s="20"/>
      <c r="L12" s="20">
        <f>+'[1]SALIDAS - MARZO 18'!C12</f>
        <v>2</v>
      </c>
      <c r="M12" s="20">
        <f t="shared" si="0"/>
        <v>0</v>
      </c>
      <c r="N12" s="21">
        <f t="shared" si="1"/>
        <v>0</v>
      </c>
    </row>
    <row r="13" spans="2:14">
      <c r="B13" s="13" t="s">
        <v>18</v>
      </c>
      <c r="C13" s="14" t="s">
        <v>19</v>
      </c>
      <c r="D13" s="15" t="s">
        <v>20</v>
      </c>
      <c r="E13" s="15" t="s">
        <v>20</v>
      </c>
      <c r="F13" s="16" t="s">
        <v>27</v>
      </c>
      <c r="G13" s="15" t="s">
        <v>22</v>
      </c>
      <c r="H13" s="17">
        <v>722.4</v>
      </c>
      <c r="I13" s="18">
        <v>0</v>
      </c>
      <c r="J13" s="19">
        <v>0</v>
      </c>
      <c r="K13" s="20"/>
      <c r="L13" s="20">
        <f>+'[1]SALIDAS - MARZO 18'!C13</f>
        <v>0</v>
      </c>
      <c r="M13" s="20">
        <f t="shared" si="0"/>
        <v>0</v>
      </c>
      <c r="N13" s="21">
        <f t="shared" si="1"/>
        <v>0</v>
      </c>
    </row>
    <row r="14" spans="2:14">
      <c r="B14" s="13" t="s">
        <v>18</v>
      </c>
      <c r="C14" s="14" t="s">
        <v>19</v>
      </c>
      <c r="D14" s="15" t="s">
        <v>20</v>
      </c>
      <c r="E14" s="15" t="s">
        <v>20</v>
      </c>
      <c r="F14" s="16" t="s">
        <v>28</v>
      </c>
      <c r="G14" s="15" t="s">
        <v>22</v>
      </c>
      <c r="H14" s="23">
        <v>700</v>
      </c>
      <c r="I14" s="18">
        <v>2100</v>
      </c>
      <c r="J14" s="19">
        <v>3</v>
      </c>
      <c r="K14" s="20"/>
      <c r="L14" s="20">
        <f>+'[1]SALIDAS - MARZO 18'!C14</f>
        <v>0</v>
      </c>
      <c r="M14" s="20">
        <f t="shared" si="0"/>
        <v>3</v>
      </c>
      <c r="N14" s="21">
        <f t="shared" si="1"/>
        <v>2100</v>
      </c>
    </row>
    <row r="15" spans="2:14">
      <c r="B15" s="13" t="s">
        <v>18</v>
      </c>
      <c r="C15" s="14" t="s">
        <v>19</v>
      </c>
      <c r="D15" s="15" t="s">
        <v>20</v>
      </c>
      <c r="E15" s="15" t="s">
        <v>20</v>
      </c>
      <c r="F15" s="16" t="s">
        <v>29</v>
      </c>
      <c r="G15" s="15" t="s">
        <v>22</v>
      </c>
      <c r="H15" s="17">
        <v>1197.7</v>
      </c>
      <c r="I15" s="18">
        <v>5988.5</v>
      </c>
      <c r="J15" s="19">
        <v>5</v>
      </c>
      <c r="K15" s="20"/>
      <c r="L15" s="20">
        <f>+'[1]SALIDAS - MARZO 18'!C15</f>
        <v>0</v>
      </c>
      <c r="M15" s="20">
        <f t="shared" si="0"/>
        <v>5</v>
      </c>
      <c r="N15" s="21">
        <f t="shared" si="1"/>
        <v>5988.5</v>
      </c>
    </row>
    <row r="16" spans="2:14">
      <c r="B16" s="13" t="s">
        <v>18</v>
      </c>
      <c r="C16" s="14" t="s">
        <v>19</v>
      </c>
      <c r="D16" s="15" t="s">
        <v>20</v>
      </c>
      <c r="E16" s="15" t="s">
        <v>20</v>
      </c>
      <c r="F16" s="16" t="s">
        <v>30</v>
      </c>
      <c r="G16" s="15" t="s">
        <v>22</v>
      </c>
      <c r="H16" s="17">
        <v>894.99</v>
      </c>
      <c r="I16" s="18">
        <v>0</v>
      </c>
      <c r="J16" s="19">
        <v>0</v>
      </c>
      <c r="K16" s="20"/>
      <c r="L16" s="20">
        <f>+'[1]SALIDAS - MARZO 18'!C16</f>
        <v>0</v>
      </c>
      <c r="M16" s="20">
        <f t="shared" si="0"/>
        <v>0</v>
      </c>
      <c r="N16" s="21">
        <f t="shared" si="1"/>
        <v>0</v>
      </c>
    </row>
    <row r="17" spans="2:14">
      <c r="B17" s="13" t="s">
        <v>18</v>
      </c>
      <c r="C17" s="14" t="s">
        <v>19</v>
      </c>
      <c r="D17" s="15" t="s">
        <v>20</v>
      </c>
      <c r="E17" s="15" t="s">
        <v>20</v>
      </c>
      <c r="F17" s="16" t="s">
        <v>31</v>
      </c>
      <c r="G17" s="15" t="s">
        <v>22</v>
      </c>
      <c r="H17" s="17">
        <v>1100</v>
      </c>
      <c r="I17" s="18">
        <v>0</v>
      </c>
      <c r="J17" s="19">
        <v>0</v>
      </c>
      <c r="K17" s="20"/>
      <c r="L17" s="20">
        <f>+'[1]SALIDAS - MARZO 18'!C17</f>
        <v>0</v>
      </c>
      <c r="M17" s="20">
        <f t="shared" si="0"/>
        <v>0</v>
      </c>
      <c r="N17" s="21">
        <f t="shared" si="1"/>
        <v>0</v>
      </c>
    </row>
    <row r="18" spans="2:14">
      <c r="B18" s="13" t="s">
        <v>18</v>
      </c>
      <c r="C18" s="14" t="s">
        <v>19</v>
      </c>
      <c r="D18" s="15" t="s">
        <v>20</v>
      </c>
      <c r="E18" s="15" t="s">
        <v>20</v>
      </c>
      <c r="F18" s="16" t="s">
        <v>32</v>
      </c>
      <c r="G18" s="15" t="s">
        <v>22</v>
      </c>
      <c r="H18" s="17">
        <v>1880</v>
      </c>
      <c r="I18" s="18">
        <v>0</v>
      </c>
      <c r="J18" s="19">
        <v>0</v>
      </c>
      <c r="K18" s="20"/>
      <c r="L18" s="20">
        <f>+'[1]SALIDAS - MARZO 18'!C18</f>
        <v>0</v>
      </c>
      <c r="M18" s="20">
        <f t="shared" si="0"/>
        <v>0</v>
      </c>
      <c r="N18" s="21">
        <f t="shared" si="1"/>
        <v>0</v>
      </c>
    </row>
    <row r="19" spans="2:14">
      <c r="B19" s="13" t="s">
        <v>18</v>
      </c>
      <c r="C19" s="14" t="s">
        <v>19</v>
      </c>
      <c r="D19" s="15" t="s">
        <v>20</v>
      </c>
      <c r="E19" s="15" t="s">
        <v>20</v>
      </c>
      <c r="F19" s="16" t="s">
        <v>33</v>
      </c>
      <c r="G19" s="15" t="s">
        <v>22</v>
      </c>
      <c r="H19" s="22">
        <f>5100.02/5</f>
        <v>1020.0040000000001</v>
      </c>
      <c r="I19" s="18">
        <v>3060.0120000000006</v>
      </c>
      <c r="J19" s="19">
        <v>3</v>
      </c>
      <c r="K19" s="20"/>
      <c r="L19" s="20">
        <f>+'[1]SALIDAS - MARZO 18'!C19</f>
        <v>1</v>
      </c>
      <c r="M19" s="20">
        <f t="shared" si="0"/>
        <v>2</v>
      </c>
      <c r="N19" s="21">
        <f t="shared" si="1"/>
        <v>2040.0080000000003</v>
      </c>
    </row>
    <row r="20" spans="2:14">
      <c r="B20" s="13" t="s">
        <v>18</v>
      </c>
      <c r="C20" s="14" t="s">
        <v>19</v>
      </c>
      <c r="D20" s="15" t="s">
        <v>20</v>
      </c>
      <c r="E20" s="15" t="s">
        <v>20</v>
      </c>
      <c r="F20" s="24" t="s">
        <v>34</v>
      </c>
      <c r="G20" s="25" t="s">
        <v>22</v>
      </c>
      <c r="H20" s="26">
        <f>2479.98/4</f>
        <v>619.995</v>
      </c>
      <c r="I20" s="18">
        <v>1859.9850000000001</v>
      </c>
      <c r="J20" s="19">
        <v>3</v>
      </c>
      <c r="K20" s="20"/>
      <c r="L20" s="20">
        <f>+'[1]SALIDAS - MARZO 18'!C20</f>
        <v>0</v>
      </c>
      <c r="M20" s="20">
        <f t="shared" si="0"/>
        <v>3</v>
      </c>
      <c r="N20" s="21">
        <f t="shared" si="1"/>
        <v>1859.9850000000001</v>
      </c>
    </row>
    <row r="21" spans="2:14">
      <c r="B21" s="13" t="s">
        <v>18</v>
      </c>
      <c r="C21" s="14" t="s">
        <v>19</v>
      </c>
      <c r="D21" s="15" t="s">
        <v>20</v>
      </c>
      <c r="E21" s="15" t="s">
        <v>20</v>
      </c>
      <c r="F21" s="24" t="s">
        <v>35</v>
      </c>
      <c r="G21" s="25" t="s">
        <v>22</v>
      </c>
      <c r="H21" s="26">
        <f>3099.98/5</f>
        <v>619.99599999999998</v>
      </c>
      <c r="I21" s="18">
        <v>1859.9879999999998</v>
      </c>
      <c r="J21" s="19">
        <v>3</v>
      </c>
      <c r="K21" s="20"/>
      <c r="L21" s="20">
        <f>+'[1]SALIDAS - MARZO 18'!C21</f>
        <v>0</v>
      </c>
      <c r="M21" s="20">
        <f t="shared" si="0"/>
        <v>3</v>
      </c>
      <c r="N21" s="21">
        <f t="shared" si="1"/>
        <v>1859.9879999999998</v>
      </c>
    </row>
    <row r="22" spans="2:14">
      <c r="B22" s="13" t="s">
        <v>36</v>
      </c>
      <c r="C22" s="14" t="s">
        <v>19</v>
      </c>
      <c r="D22" s="15" t="s">
        <v>20</v>
      </c>
      <c r="E22" s="15" t="s">
        <v>20</v>
      </c>
      <c r="F22" s="16" t="s">
        <v>37</v>
      </c>
      <c r="G22" s="15" t="s">
        <v>38</v>
      </c>
      <c r="H22" s="17">
        <v>674.98</v>
      </c>
      <c r="I22" s="18">
        <v>2699.92</v>
      </c>
      <c r="J22" s="19">
        <v>4</v>
      </c>
      <c r="K22" s="20"/>
      <c r="L22" s="20">
        <f>+'[1]SALIDAS - MARZO 18'!C22</f>
        <v>0</v>
      </c>
      <c r="M22" s="20">
        <f t="shared" si="0"/>
        <v>4</v>
      </c>
      <c r="N22" s="21">
        <f t="shared" si="1"/>
        <v>2699.92</v>
      </c>
    </row>
    <row r="23" spans="2:14">
      <c r="B23" s="13" t="s">
        <v>18</v>
      </c>
      <c r="C23" s="14" t="s">
        <v>19</v>
      </c>
      <c r="D23" s="15" t="s">
        <v>20</v>
      </c>
      <c r="E23" s="15" t="s">
        <v>20</v>
      </c>
      <c r="F23" s="27" t="s">
        <v>39</v>
      </c>
      <c r="G23" s="15" t="s">
        <v>22</v>
      </c>
      <c r="H23" s="17">
        <v>18.5</v>
      </c>
      <c r="I23" s="18">
        <v>2960</v>
      </c>
      <c r="J23" s="19">
        <v>160</v>
      </c>
      <c r="K23" s="20"/>
      <c r="L23" s="20">
        <f>+'[1]SALIDAS - MARZO 18'!C23</f>
        <v>0</v>
      </c>
      <c r="M23" s="20">
        <f t="shared" si="0"/>
        <v>160</v>
      </c>
      <c r="N23" s="21">
        <f t="shared" si="1"/>
        <v>2960</v>
      </c>
    </row>
    <row r="24" spans="2:14">
      <c r="B24" s="13" t="s">
        <v>18</v>
      </c>
      <c r="C24" s="14" t="s">
        <v>19</v>
      </c>
      <c r="D24" s="15" t="s">
        <v>20</v>
      </c>
      <c r="E24" s="15" t="s">
        <v>20</v>
      </c>
      <c r="F24" s="16" t="s">
        <v>40</v>
      </c>
      <c r="G24" s="15" t="s">
        <v>41</v>
      </c>
      <c r="H24" s="17">
        <v>180</v>
      </c>
      <c r="I24" s="18">
        <v>0</v>
      </c>
      <c r="J24" s="19">
        <v>0</v>
      </c>
      <c r="K24" s="20"/>
      <c r="L24" s="20">
        <f>+'[1]SALIDAS - MARZO 18'!C24</f>
        <v>0</v>
      </c>
      <c r="M24" s="20">
        <f t="shared" si="0"/>
        <v>0</v>
      </c>
      <c r="N24" s="21">
        <f t="shared" si="1"/>
        <v>0</v>
      </c>
    </row>
    <row r="25" spans="2:14">
      <c r="B25" s="13" t="s">
        <v>18</v>
      </c>
      <c r="C25" s="14" t="s">
        <v>19</v>
      </c>
      <c r="D25" s="15" t="s">
        <v>20</v>
      </c>
      <c r="E25" s="15" t="s">
        <v>20</v>
      </c>
      <c r="F25" s="16" t="s">
        <v>42</v>
      </c>
      <c r="G25" s="15" t="s">
        <v>24</v>
      </c>
      <c r="H25" s="17">
        <v>28.32</v>
      </c>
      <c r="I25" s="18">
        <v>169.92000000000002</v>
      </c>
      <c r="J25" s="19">
        <v>6</v>
      </c>
      <c r="K25" s="20"/>
      <c r="L25" s="20">
        <f>+'[1]SALIDAS - MARZO 18'!C25</f>
        <v>0</v>
      </c>
      <c r="M25" s="20">
        <f t="shared" si="0"/>
        <v>6</v>
      </c>
      <c r="N25" s="21">
        <f t="shared" si="1"/>
        <v>169.92000000000002</v>
      </c>
    </row>
    <row r="26" spans="2:14">
      <c r="B26" s="13" t="s">
        <v>43</v>
      </c>
      <c r="C26" s="14" t="s">
        <v>19</v>
      </c>
      <c r="D26" s="15" t="s">
        <v>20</v>
      </c>
      <c r="E26" s="15" t="s">
        <v>20</v>
      </c>
      <c r="F26" s="16" t="s">
        <v>44</v>
      </c>
      <c r="G26" s="15" t="s">
        <v>22</v>
      </c>
      <c r="H26" s="17">
        <v>34.799999999999997</v>
      </c>
      <c r="I26" s="18">
        <v>0</v>
      </c>
      <c r="J26" s="19">
        <v>0</v>
      </c>
      <c r="K26" s="20"/>
      <c r="L26" s="20">
        <f>+'[1]SALIDAS - MARZO 18'!C26</f>
        <v>0</v>
      </c>
      <c r="M26" s="20">
        <f t="shared" si="0"/>
        <v>0</v>
      </c>
      <c r="N26" s="21">
        <f t="shared" si="1"/>
        <v>0</v>
      </c>
    </row>
    <row r="27" spans="2:14">
      <c r="B27" s="13" t="s">
        <v>43</v>
      </c>
      <c r="C27" s="14" t="s">
        <v>19</v>
      </c>
      <c r="D27" s="15" t="s">
        <v>20</v>
      </c>
      <c r="E27" s="15" t="s">
        <v>20</v>
      </c>
      <c r="F27" s="16" t="s">
        <v>45</v>
      </c>
      <c r="G27" s="15" t="s">
        <v>22</v>
      </c>
      <c r="H27" s="17">
        <v>44.84</v>
      </c>
      <c r="I27" s="18">
        <v>44.84</v>
      </c>
      <c r="J27" s="19">
        <v>1</v>
      </c>
      <c r="K27" s="20"/>
      <c r="L27" s="20">
        <f>+'[1]SALIDAS - MARZO 18'!C27</f>
        <v>1</v>
      </c>
      <c r="M27" s="20">
        <f t="shared" si="0"/>
        <v>0</v>
      </c>
      <c r="N27" s="21">
        <f t="shared" si="1"/>
        <v>0</v>
      </c>
    </row>
    <row r="28" spans="2:14">
      <c r="B28" s="13" t="s">
        <v>18</v>
      </c>
      <c r="C28" s="14" t="s">
        <v>19</v>
      </c>
      <c r="D28" s="15" t="s">
        <v>20</v>
      </c>
      <c r="E28" s="15" t="s">
        <v>20</v>
      </c>
      <c r="F28" s="16" t="s">
        <v>46</v>
      </c>
      <c r="G28" s="15" t="s">
        <v>22</v>
      </c>
      <c r="H28" s="17">
        <v>450</v>
      </c>
      <c r="I28" s="18">
        <v>900</v>
      </c>
      <c r="J28" s="19">
        <v>2</v>
      </c>
      <c r="K28" s="20"/>
      <c r="L28" s="20">
        <f>+'[1]SALIDAS - MARZO 18'!C28</f>
        <v>0</v>
      </c>
      <c r="M28" s="20">
        <f t="shared" si="0"/>
        <v>2</v>
      </c>
      <c r="N28" s="21">
        <f t="shared" si="1"/>
        <v>900</v>
      </c>
    </row>
    <row r="29" spans="2:14">
      <c r="B29" s="13" t="s">
        <v>18</v>
      </c>
      <c r="C29" s="14" t="s">
        <v>19</v>
      </c>
      <c r="D29" s="15" t="s">
        <v>20</v>
      </c>
      <c r="E29" s="15" t="s">
        <v>20</v>
      </c>
      <c r="F29" s="28" t="s">
        <v>47</v>
      </c>
      <c r="G29" s="15" t="s">
        <v>22</v>
      </c>
      <c r="H29" s="17">
        <v>75</v>
      </c>
      <c r="I29" s="18">
        <v>3825</v>
      </c>
      <c r="J29" s="19">
        <v>51</v>
      </c>
      <c r="K29" s="20"/>
      <c r="L29" s="20">
        <f>+'[1]SALIDAS - MARZO 18'!C29</f>
        <v>0</v>
      </c>
      <c r="M29" s="20">
        <f t="shared" si="0"/>
        <v>51</v>
      </c>
      <c r="N29" s="21">
        <f t="shared" si="1"/>
        <v>3825</v>
      </c>
    </row>
    <row r="30" spans="2:14">
      <c r="B30" s="13" t="s">
        <v>18</v>
      </c>
      <c r="C30" s="14" t="s">
        <v>19</v>
      </c>
      <c r="D30" s="15" t="s">
        <v>20</v>
      </c>
      <c r="E30" s="15" t="s">
        <v>20</v>
      </c>
      <c r="F30" s="28" t="s">
        <v>48</v>
      </c>
      <c r="G30" s="15" t="s">
        <v>22</v>
      </c>
      <c r="H30" s="17">
        <v>187</v>
      </c>
      <c r="I30" s="18">
        <v>2057</v>
      </c>
      <c r="J30" s="19">
        <v>11</v>
      </c>
      <c r="K30" s="20"/>
      <c r="L30" s="20">
        <f>+'[1]SALIDAS - MARZO 18'!C30</f>
        <v>0</v>
      </c>
      <c r="M30" s="20">
        <f t="shared" si="0"/>
        <v>11</v>
      </c>
      <c r="N30" s="21">
        <f t="shared" si="1"/>
        <v>2057</v>
      </c>
    </row>
    <row r="31" spans="2:14">
      <c r="B31" s="13" t="s">
        <v>18</v>
      </c>
      <c r="C31" s="14" t="s">
        <v>19</v>
      </c>
      <c r="D31" s="15" t="s">
        <v>20</v>
      </c>
      <c r="E31" s="15" t="s">
        <v>20</v>
      </c>
      <c r="F31" s="28" t="s">
        <v>49</v>
      </c>
      <c r="G31" s="15" t="s">
        <v>22</v>
      </c>
      <c r="H31" s="17">
        <v>144</v>
      </c>
      <c r="I31" s="18">
        <v>1152</v>
      </c>
      <c r="J31" s="19">
        <v>8</v>
      </c>
      <c r="K31" s="20"/>
      <c r="L31" s="20">
        <f>+'[1]SALIDAS - MARZO 18'!C31</f>
        <v>0</v>
      </c>
      <c r="M31" s="20">
        <f t="shared" si="0"/>
        <v>8</v>
      </c>
      <c r="N31" s="21">
        <f t="shared" si="1"/>
        <v>1152</v>
      </c>
    </row>
    <row r="32" spans="2:14">
      <c r="B32" s="13" t="s">
        <v>18</v>
      </c>
      <c r="C32" s="14" t="s">
        <v>19</v>
      </c>
      <c r="D32" s="15" t="s">
        <v>20</v>
      </c>
      <c r="E32" s="15" t="s">
        <v>20</v>
      </c>
      <c r="F32" s="28" t="s">
        <v>50</v>
      </c>
      <c r="G32" s="15" t="s">
        <v>22</v>
      </c>
      <c r="H32" s="17">
        <v>130</v>
      </c>
      <c r="I32" s="18">
        <v>1430</v>
      </c>
      <c r="J32" s="19">
        <v>11</v>
      </c>
      <c r="K32" s="20"/>
      <c r="L32" s="20">
        <f>+'[1]SALIDAS - MARZO 18'!C32</f>
        <v>1</v>
      </c>
      <c r="M32" s="20">
        <f t="shared" si="0"/>
        <v>10</v>
      </c>
      <c r="N32" s="21">
        <f t="shared" si="1"/>
        <v>1300</v>
      </c>
    </row>
    <row r="33" spans="2:14">
      <c r="B33" s="13" t="s">
        <v>18</v>
      </c>
      <c r="C33" s="14" t="s">
        <v>19</v>
      </c>
      <c r="D33" s="15" t="s">
        <v>20</v>
      </c>
      <c r="E33" s="15" t="s">
        <v>20</v>
      </c>
      <c r="F33" s="16" t="s">
        <v>51</v>
      </c>
      <c r="G33" s="15" t="s">
        <v>22</v>
      </c>
      <c r="H33" s="17">
        <v>40.6</v>
      </c>
      <c r="I33" s="18">
        <v>203</v>
      </c>
      <c r="J33" s="19">
        <v>5</v>
      </c>
      <c r="K33" s="20"/>
      <c r="L33" s="20">
        <f>+'[1]SALIDAS - MARZO 18'!C33</f>
        <v>3</v>
      </c>
      <c r="M33" s="20">
        <f t="shared" si="0"/>
        <v>2</v>
      </c>
      <c r="N33" s="21">
        <f t="shared" si="1"/>
        <v>81.2</v>
      </c>
    </row>
    <row r="34" spans="2:14">
      <c r="B34" s="13" t="s">
        <v>18</v>
      </c>
      <c r="C34" s="14" t="s">
        <v>19</v>
      </c>
      <c r="D34" s="15" t="s">
        <v>20</v>
      </c>
      <c r="E34" s="15" t="s">
        <v>20</v>
      </c>
      <c r="F34" s="16" t="s">
        <v>52</v>
      </c>
      <c r="G34" s="15" t="s">
        <v>24</v>
      </c>
      <c r="H34" s="17">
        <v>23</v>
      </c>
      <c r="I34" s="18">
        <v>759</v>
      </c>
      <c r="J34" s="19">
        <v>33</v>
      </c>
      <c r="K34" s="20"/>
      <c r="L34" s="20">
        <f>+'[1]SALIDAS - MARZO 18'!C34</f>
        <v>4</v>
      </c>
      <c r="M34" s="20">
        <f t="shared" si="0"/>
        <v>29</v>
      </c>
      <c r="N34" s="21">
        <f t="shared" si="1"/>
        <v>667</v>
      </c>
    </row>
    <row r="35" spans="2:14">
      <c r="B35" s="13" t="s">
        <v>18</v>
      </c>
      <c r="C35" s="14" t="s">
        <v>19</v>
      </c>
      <c r="D35" s="15" t="s">
        <v>20</v>
      </c>
      <c r="E35" s="15" t="s">
        <v>20</v>
      </c>
      <c r="F35" s="16" t="s">
        <v>53</v>
      </c>
      <c r="G35" s="15" t="s">
        <v>24</v>
      </c>
      <c r="H35" s="17">
        <v>10.210000000000001</v>
      </c>
      <c r="I35" s="18">
        <v>71.47</v>
      </c>
      <c r="J35" s="19">
        <v>7</v>
      </c>
      <c r="K35" s="20"/>
      <c r="L35" s="20">
        <f>+'[1]SALIDAS - MARZO 18'!C35</f>
        <v>4</v>
      </c>
      <c r="M35" s="20">
        <f t="shared" si="0"/>
        <v>3</v>
      </c>
      <c r="N35" s="21">
        <f t="shared" si="1"/>
        <v>30.630000000000003</v>
      </c>
    </row>
    <row r="36" spans="2:14">
      <c r="B36" s="13" t="s">
        <v>18</v>
      </c>
      <c r="C36" s="14" t="s">
        <v>19</v>
      </c>
      <c r="D36" s="15" t="s">
        <v>20</v>
      </c>
      <c r="E36" s="15" t="s">
        <v>20</v>
      </c>
      <c r="F36" s="16" t="s">
        <v>54</v>
      </c>
      <c r="G36" s="15" t="s">
        <v>22</v>
      </c>
      <c r="H36" s="17">
        <v>23.150000000000002</v>
      </c>
      <c r="I36" s="18">
        <v>69.45</v>
      </c>
      <c r="J36" s="19">
        <v>3</v>
      </c>
      <c r="K36" s="20"/>
      <c r="L36" s="20">
        <f>+'[1]SALIDAS - MARZO 18'!C36</f>
        <v>3</v>
      </c>
      <c r="M36" s="20">
        <f t="shared" si="0"/>
        <v>0</v>
      </c>
      <c r="N36" s="21">
        <f t="shared" si="1"/>
        <v>0</v>
      </c>
    </row>
    <row r="37" spans="2:14">
      <c r="B37" s="13" t="s">
        <v>18</v>
      </c>
      <c r="C37" s="14" t="s">
        <v>19</v>
      </c>
      <c r="D37" s="15" t="s">
        <v>20</v>
      </c>
      <c r="E37" s="15" t="s">
        <v>20</v>
      </c>
      <c r="F37" s="16" t="s">
        <v>55</v>
      </c>
      <c r="G37" s="15" t="s">
        <v>22</v>
      </c>
      <c r="H37" s="17">
        <v>80</v>
      </c>
      <c r="I37" s="18">
        <v>0</v>
      </c>
      <c r="J37" s="19">
        <v>0</v>
      </c>
      <c r="K37" s="20"/>
      <c r="L37" s="20">
        <f>+'[1]SALIDAS - MARZO 18'!C37</f>
        <v>0</v>
      </c>
      <c r="M37" s="20">
        <f t="shared" si="0"/>
        <v>0</v>
      </c>
      <c r="N37" s="21">
        <f t="shared" si="1"/>
        <v>0</v>
      </c>
    </row>
    <row r="38" spans="2:14">
      <c r="B38" s="13" t="s">
        <v>18</v>
      </c>
      <c r="C38" s="14" t="s">
        <v>19</v>
      </c>
      <c r="D38" s="15" t="s">
        <v>20</v>
      </c>
      <c r="E38" s="15" t="s">
        <v>20</v>
      </c>
      <c r="F38" s="24" t="s">
        <v>56</v>
      </c>
      <c r="G38" s="25" t="s">
        <v>22</v>
      </c>
      <c r="H38" s="29">
        <v>40.119999999999997</v>
      </c>
      <c r="I38" s="18">
        <v>722.16</v>
      </c>
      <c r="J38" s="19">
        <v>18</v>
      </c>
      <c r="K38" s="20"/>
      <c r="L38" s="20">
        <f>+'[1]SALIDAS - MARZO 18'!C38</f>
        <v>0</v>
      </c>
      <c r="M38" s="20">
        <f t="shared" si="0"/>
        <v>18</v>
      </c>
      <c r="N38" s="21">
        <f t="shared" si="1"/>
        <v>722.16</v>
      </c>
    </row>
    <row r="39" spans="2:14">
      <c r="B39" s="13" t="s">
        <v>43</v>
      </c>
      <c r="C39" s="14" t="s">
        <v>19</v>
      </c>
      <c r="D39" s="15" t="s">
        <v>20</v>
      </c>
      <c r="E39" s="15" t="s">
        <v>20</v>
      </c>
      <c r="F39" s="16" t="s">
        <v>57</v>
      </c>
      <c r="G39" s="15" t="s">
        <v>22</v>
      </c>
      <c r="H39" s="17">
        <v>2.67</v>
      </c>
      <c r="I39" s="18">
        <v>1011.93</v>
      </c>
      <c r="J39" s="19">
        <v>379</v>
      </c>
      <c r="K39" s="20"/>
      <c r="L39" s="20">
        <f>+'[1]SALIDAS - MARZO 18'!C39</f>
        <v>8</v>
      </c>
      <c r="M39" s="20">
        <f t="shared" si="0"/>
        <v>371</v>
      </c>
      <c r="N39" s="21">
        <f t="shared" si="1"/>
        <v>990.56999999999994</v>
      </c>
    </row>
    <row r="40" spans="2:14">
      <c r="B40" s="13" t="s">
        <v>18</v>
      </c>
      <c r="C40" s="14" t="s">
        <v>19</v>
      </c>
      <c r="D40" s="15" t="s">
        <v>20</v>
      </c>
      <c r="E40" s="15" t="s">
        <v>20</v>
      </c>
      <c r="F40" s="16" t="s">
        <v>58</v>
      </c>
      <c r="G40" s="15" t="s">
        <v>59</v>
      </c>
      <c r="H40" s="17">
        <v>17</v>
      </c>
      <c r="I40" s="18">
        <v>0</v>
      </c>
      <c r="J40" s="19">
        <v>0</v>
      </c>
      <c r="K40" s="20"/>
      <c r="L40" s="20">
        <f>+'[1]SALIDAS - MARZO 18'!C40</f>
        <v>0</v>
      </c>
      <c r="M40" s="20">
        <f t="shared" si="0"/>
        <v>0</v>
      </c>
      <c r="N40" s="21">
        <f t="shared" si="1"/>
        <v>0</v>
      </c>
    </row>
    <row r="41" spans="2:14">
      <c r="B41" s="13" t="s">
        <v>36</v>
      </c>
      <c r="C41" s="14" t="s">
        <v>19</v>
      </c>
      <c r="D41" s="15" t="s">
        <v>20</v>
      </c>
      <c r="E41" s="15" t="s">
        <v>20</v>
      </c>
      <c r="F41" s="16" t="s">
        <v>60</v>
      </c>
      <c r="G41" s="15" t="s">
        <v>41</v>
      </c>
      <c r="H41" s="22">
        <f>749.98/3</f>
        <v>249.99333333333334</v>
      </c>
      <c r="I41" s="18">
        <v>249.99333333333334</v>
      </c>
      <c r="J41" s="19">
        <v>1</v>
      </c>
      <c r="K41" s="20"/>
      <c r="L41" s="20">
        <f>+'[1]SALIDAS - MARZO 18'!C41</f>
        <v>1</v>
      </c>
      <c r="M41" s="20">
        <f t="shared" si="0"/>
        <v>0</v>
      </c>
      <c r="N41" s="21">
        <f t="shared" si="1"/>
        <v>0</v>
      </c>
    </row>
    <row r="42" spans="2:14">
      <c r="B42" s="13" t="s">
        <v>36</v>
      </c>
      <c r="C42" s="14" t="s">
        <v>19</v>
      </c>
      <c r="D42" s="15" t="s">
        <v>20</v>
      </c>
      <c r="E42" s="15" t="s">
        <v>20</v>
      </c>
      <c r="F42" s="16" t="s">
        <v>61</v>
      </c>
      <c r="G42" s="15" t="s">
        <v>41</v>
      </c>
      <c r="H42" s="17">
        <v>255</v>
      </c>
      <c r="I42" s="18">
        <v>0</v>
      </c>
      <c r="J42" s="19">
        <v>0</v>
      </c>
      <c r="K42" s="20"/>
      <c r="L42" s="20">
        <f>+'[1]SALIDAS - MARZO 18'!C42</f>
        <v>0</v>
      </c>
      <c r="M42" s="20">
        <f t="shared" si="0"/>
        <v>0</v>
      </c>
      <c r="N42" s="21">
        <f t="shared" si="1"/>
        <v>0</v>
      </c>
    </row>
    <row r="43" spans="2:14">
      <c r="B43" s="13" t="s">
        <v>36</v>
      </c>
      <c r="C43" s="14" t="s">
        <v>19</v>
      </c>
      <c r="D43" s="15" t="s">
        <v>20</v>
      </c>
      <c r="E43" s="15" t="s">
        <v>20</v>
      </c>
      <c r="F43" s="16" t="s">
        <v>62</v>
      </c>
      <c r="G43" s="15" t="s">
        <v>41</v>
      </c>
      <c r="H43" s="17">
        <v>325</v>
      </c>
      <c r="I43" s="18">
        <v>1300</v>
      </c>
      <c r="J43" s="19">
        <v>4</v>
      </c>
      <c r="K43" s="20"/>
      <c r="L43" s="20">
        <f>+'[1]SALIDAS - MARZO 18'!C43</f>
        <v>0</v>
      </c>
      <c r="M43" s="20">
        <f t="shared" si="0"/>
        <v>4</v>
      </c>
      <c r="N43" s="21">
        <f t="shared" si="1"/>
        <v>1300</v>
      </c>
    </row>
    <row r="44" spans="2:14">
      <c r="B44" s="13" t="s">
        <v>36</v>
      </c>
      <c r="C44" s="14" t="s">
        <v>19</v>
      </c>
      <c r="D44" s="15" t="s">
        <v>20</v>
      </c>
      <c r="E44" s="15" t="s">
        <v>20</v>
      </c>
      <c r="F44" s="16" t="s">
        <v>63</v>
      </c>
      <c r="G44" s="15" t="s">
        <v>59</v>
      </c>
      <c r="H44" s="17">
        <v>19</v>
      </c>
      <c r="I44" s="18">
        <v>0</v>
      </c>
      <c r="J44" s="19">
        <v>0</v>
      </c>
      <c r="K44" s="20"/>
      <c r="L44" s="20">
        <f>+'[1]SALIDAS - MARZO 18'!C44</f>
        <v>0</v>
      </c>
      <c r="M44" s="20">
        <f t="shared" si="0"/>
        <v>0</v>
      </c>
      <c r="N44" s="21">
        <f t="shared" si="1"/>
        <v>0</v>
      </c>
    </row>
    <row r="45" spans="2:14">
      <c r="B45" s="13" t="s">
        <v>18</v>
      </c>
      <c r="C45" s="14" t="s">
        <v>19</v>
      </c>
      <c r="D45" s="15" t="s">
        <v>20</v>
      </c>
      <c r="E45" s="15" t="s">
        <v>20</v>
      </c>
      <c r="F45" s="16" t="s">
        <v>64</v>
      </c>
      <c r="G45" s="15" t="s">
        <v>24</v>
      </c>
      <c r="H45" s="17">
        <v>53.1</v>
      </c>
      <c r="I45" s="18">
        <v>1168.2</v>
      </c>
      <c r="J45" s="19">
        <v>22</v>
      </c>
      <c r="K45" s="20"/>
      <c r="L45" s="20">
        <f>+'[1]SALIDAS - MARZO 18'!C45</f>
        <v>0</v>
      </c>
      <c r="M45" s="20">
        <f t="shared" si="0"/>
        <v>22</v>
      </c>
      <c r="N45" s="21">
        <f t="shared" si="1"/>
        <v>1168.2</v>
      </c>
    </row>
    <row r="46" spans="2:14">
      <c r="B46" s="13" t="s">
        <v>18</v>
      </c>
      <c r="C46" s="14" t="s">
        <v>19</v>
      </c>
      <c r="D46" s="15" t="s">
        <v>20</v>
      </c>
      <c r="E46" s="15" t="s">
        <v>20</v>
      </c>
      <c r="F46" s="16" t="s">
        <v>65</v>
      </c>
      <c r="G46" s="15" t="s">
        <v>22</v>
      </c>
      <c r="H46" s="17">
        <v>7.8500000000000005</v>
      </c>
      <c r="I46" s="18">
        <v>78.5</v>
      </c>
      <c r="J46" s="19">
        <v>10</v>
      </c>
      <c r="K46" s="20"/>
      <c r="L46" s="20">
        <f>+'[1]SALIDAS - MARZO 18'!C46</f>
        <v>1</v>
      </c>
      <c r="M46" s="20">
        <f t="shared" si="0"/>
        <v>9</v>
      </c>
      <c r="N46" s="21">
        <f t="shared" si="1"/>
        <v>70.650000000000006</v>
      </c>
    </row>
    <row r="47" spans="2:14">
      <c r="B47" s="13" t="s">
        <v>18</v>
      </c>
      <c r="C47" s="14" t="s">
        <v>19</v>
      </c>
      <c r="D47" s="15" t="s">
        <v>20</v>
      </c>
      <c r="E47" s="15" t="s">
        <v>20</v>
      </c>
      <c r="F47" s="16" t="s">
        <v>66</v>
      </c>
      <c r="G47" s="15" t="s">
        <v>22</v>
      </c>
      <c r="H47" s="17">
        <v>249</v>
      </c>
      <c r="I47" s="18">
        <v>0</v>
      </c>
      <c r="J47" s="19">
        <v>0</v>
      </c>
      <c r="K47" s="20"/>
      <c r="L47" s="20">
        <f>+'[1]SALIDAS - MARZO 18'!C47</f>
        <v>0</v>
      </c>
      <c r="M47" s="20">
        <f t="shared" si="0"/>
        <v>0</v>
      </c>
      <c r="N47" s="21">
        <f t="shared" si="1"/>
        <v>0</v>
      </c>
    </row>
    <row r="48" spans="2:14">
      <c r="B48" s="13" t="s">
        <v>18</v>
      </c>
      <c r="C48" s="14" t="s">
        <v>19</v>
      </c>
      <c r="D48" s="15" t="s">
        <v>20</v>
      </c>
      <c r="E48" s="15" t="s">
        <v>20</v>
      </c>
      <c r="F48" s="16" t="s">
        <v>67</v>
      </c>
      <c r="G48" s="15" t="s">
        <v>24</v>
      </c>
      <c r="H48" s="17">
        <v>36.15</v>
      </c>
      <c r="I48" s="18">
        <v>578.4</v>
      </c>
      <c r="J48" s="19">
        <v>16</v>
      </c>
      <c r="K48" s="20"/>
      <c r="L48" s="20">
        <f>+'[1]SALIDAS - MARZO 18'!C48</f>
        <v>0</v>
      </c>
      <c r="M48" s="20">
        <f t="shared" si="0"/>
        <v>16</v>
      </c>
      <c r="N48" s="21">
        <f t="shared" si="1"/>
        <v>578.4</v>
      </c>
    </row>
    <row r="49" spans="2:14">
      <c r="B49" s="13" t="s">
        <v>36</v>
      </c>
      <c r="C49" s="14" t="s">
        <v>19</v>
      </c>
      <c r="D49" s="15" t="s">
        <v>20</v>
      </c>
      <c r="E49" s="15" t="s">
        <v>20</v>
      </c>
      <c r="F49" s="16" t="s">
        <v>68</v>
      </c>
      <c r="G49" s="15" t="s">
        <v>24</v>
      </c>
      <c r="H49" s="17">
        <v>55</v>
      </c>
      <c r="I49" s="18">
        <v>1320</v>
      </c>
      <c r="J49" s="19">
        <v>24</v>
      </c>
      <c r="K49" s="20"/>
      <c r="L49" s="20">
        <f>+'[1]SALIDAS - MARZO 18'!C49</f>
        <v>0</v>
      </c>
      <c r="M49" s="20">
        <f t="shared" si="0"/>
        <v>24</v>
      </c>
      <c r="N49" s="21">
        <f t="shared" si="1"/>
        <v>1320</v>
      </c>
    </row>
    <row r="50" spans="2:14">
      <c r="B50" s="13" t="s">
        <v>18</v>
      </c>
      <c r="C50" s="14" t="s">
        <v>19</v>
      </c>
      <c r="D50" s="15" t="s">
        <v>20</v>
      </c>
      <c r="E50" s="15" t="s">
        <v>20</v>
      </c>
      <c r="F50" s="16" t="s">
        <v>69</v>
      </c>
      <c r="G50" s="15" t="s">
        <v>22</v>
      </c>
      <c r="H50" s="17">
        <v>5.26</v>
      </c>
      <c r="I50" s="18">
        <v>0</v>
      </c>
      <c r="J50" s="19">
        <v>0</v>
      </c>
      <c r="K50" s="20"/>
      <c r="L50" s="20">
        <f>+'[1]SALIDAS - MARZO 18'!C50</f>
        <v>0</v>
      </c>
      <c r="M50" s="20">
        <f t="shared" si="0"/>
        <v>0</v>
      </c>
      <c r="N50" s="21">
        <f t="shared" si="1"/>
        <v>0</v>
      </c>
    </row>
    <row r="51" spans="2:14">
      <c r="B51" s="13" t="s">
        <v>18</v>
      </c>
      <c r="C51" s="14" t="s">
        <v>19</v>
      </c>
      <c r="D51" s="15" t="s">
        <v>20</v>
      </c>
      <c r="E51" s="15" t="s">
        <v>20</v>
      </c>
      <c r="F51" s="16" t="s">
        <v>70</v>
      </c>
      <c r="G51" s="15" t="s">
        <v>22</v>
      </c>
      <c r="H51" s="17">
        <v>5.73</v>
      </c>
      <c r="I51" s="18">
        <v>252.12</v>
      </c>
      <c r="J51" s="19">
        <v>44</v>
      </c>
      <c r="K51" s="30"/>
      <c r="L51" s="20">
        <f>+'[1]SALIDAS - MARZO 18'!C51</f>
        <v>26</v>
      </c>
      <c r="M51" s="20">
        <f t="shared" si="0"/>
        <v>18</v>
      </c>
      <c r="N51" s="21">
        <f t="shared" si="1"/>
        <v>103.14000000000001</v>
      </c>
    </row>
    <row r="52" spans="2:14">
      <c r="B52" s="13" t="s">
        <v>71</v>
      </c>
      <c r="C52" s="14" t="s">
        <v>19</v>
      </c>
      <c r="D52" s="15" t="s">
        <v>20</v>
      </c>
      <c r="E52" s="15" t="s">
        <v>20</v>
      </c>
      <c r="F52" s="16" t="s">
        <v>72</v>
      </c>
      <c r="G52" s="15" t="s">
        <v>22</v>
      </c>
      <c r="H52" s="17">
        <v>20.170000000000002</v>
      </c>
      <c r="I52" s="18">
        <v>302.55</v>
      </c>
      <c r="J52" s="19">
        <v>15</v>
      </c>
      <c r="K52" s="20"/>
      <c r="L52" s="20">
        <f>+'[1]SALIDAS - MARZO 18'!C52</f>
        <v>2</v>
      </c>
      <c r="M52" s="20">
        <f t="shared" si="0"/>
        <v>13</v>
      </c>
      <c r="N52" s="21">
        <f t="shared" si="1"/>
        <v>262.21000000000004</v>
      </c>
    </row>
    <row r="53" spans="2:14">
      <c r="B53" s="13" t="s">
        <v>71</v>
      </c>
      <c r="C53" s="14" t="s">
        <v>19</v>
      </c>
      <c r="D53" s="15" t="s">
        <v>20</v>
      </c>
      <c r="E53" s="15" t="s">
        <v>20</v>
      </c>
      <c r="F53" s="16" t="s">
        <v>73</v>
      </c>
      <c r="G53" s="15" t="s">
        <v>22</v>
      </c>
      <c r="H53" s="17">
        <v>36.75</v>
      </c>
      <c r="I53" s="18">
        <v>1947.75</v>
      </c>
      <c r="J53" s="19">
        <v>53</v>
      </c>
      <c r="K53" s="20"/>
      <c r="L53" s="20">
        <f>+'[1]SALIDAS - MARZO 18'!C53</f>
        <v>50</v>
      </c>
      <c r="M53" s="20">
        <f t="shared" si="0"/>
        <v>3</v>
      </c>
      <c r="N53" s="21">
        <f t="shared" si="1"/>
        <v>110.25</v>
      </c>
    </row>
    <row r="54" spans="2:14">
      <c r="B54" s="13" t="s">
        <v>71</v>
      </c>
      <c r="C54" s="14" t="s">
        <v>19</v>
      </c>
      <c r="D54" s="15" t="s">
        <v>20</v>
      </c>
      <c r="E54" s="15" t="s">
        <v>20</v>
      </c>
      <c r="F54" s="31" t="s">
        <v>74</v>
      </c>
      <c r="G54" s="15" t="s">
        <v>59</v>
      </c>
      <c r="H54" s="17">
        <v>230.1</v>
      </c>
      <c r="I54" s="18">
        <v>920.4</v>
      </c>
      <c r="J54" s="19">
        <v>4</v>
      </c>
      <c r="K54" s="20"/>
      <c r="L54" s="20">
        <f>+'[1]SALIDAS - MARZO 18'!C54</f>
        <v>2</v>
      </c>
      <c r="M54" s="20">
        <f t="shared" si="0"/>
        <v>2</v>
      </c>
      <c r="N54" s="21">
        <f t="shared" si="1"/>
        <v>460.2</v>
      </c>
    </row>
    <row r="55" spans="2:14">
      <c r="B55" s="13" t="s">
        <v>18</v>
      </c>
      <c r="C55" s="14" t="s">
        <v>19</v>
      </c>
      <c r="D55" s="15" t="s">
        <v>20</v>
      </c>
      <c r="E55" s="15" t="s">
        <v>20</v>
      </c>
      <c r="F55" s="16" t="s">
        <v>75</v>
      </c>
      <c r="G55" s="15" t="s">
        <v>22</v>
      </c>
      <c r="H55" s="17">
        <v>25</v>
      </c>
      <c r="I55" s="18">
        <v>3925</v>
      </c>
      <c r="J55" s="19">
        <v>157</v>
      </c>
      <c r="K55" s="20"/>
      <c r="L55" s="20">
        <f>+'[1]SALIDAS - MARZO 18'!C55</f>
        <v>0</v>
      </c>
      <c r="M55" s="20">
        <f t="shared" si="0"/>
        <v>157</v>
      </c>
      <c r="N55" s="21">
        <f t="shared" si="1"/>
        <v>3925</v>
      </c>
    </row>
    <row r="56" spans="2:14">
      <c r="B56" s="13" t="s">
        <v>18</v>
      </c>
      <c r="C56" s="14" t="s">
        <v>19</v>
      </c>
      <c r="D56" s="15" t="s">
        <v>20</v>
      </c>
      <c r="E56" s="15" t="s">
        <v>20</v>
      </c>
      <c r="F56" s="31" t="s">
        <v>76</v>
      </c>
      <c r="G56" s="15" t="s">
        <v>22</v>
      </c>
      <c r="H56" s="17">
        <v>10.79</v>
      </c>
      <c r="I56" s="18">
        <v>2006.9399999999998</v>
      </c>
      <c r="J56" s="19">
        <v>186</v>
      </c>
      <c r="K56" s="20"/>
      <c r="L56" s="20">
        <f>+'[1]SALIDAS - MARZO 18'!C56</f>
        <v>36</v>
      </c>
      <c r="M56" s="20">
        <f t="shared" si="0"/>
        <v>150</v>
      </c>
      <c r="N56" s="21">
        <f t="shared" si="1"/>
        <v>1618.4999999999998</v>
      </c>
    </row>
    <row r="57" spans="2:14">
      <c r="B57" s="13" t="s">
        <v>77</v>
      </c>
      <c r="C57" s="14" t="s">
        <v>19</v>
      </c>
      <c r="D57" s="15" t="s">
        <v>20</v>
      </c>
      <c r="E57" s="15" t="s">
        <v>20</v>
      </c>
      <c r="F57" s="16" t="s">
        <v>78</v>
      </c>
      <c r="G57" s="15" t="s">
        <v>79</v>
      </c>
      <c r="H57" s="17">
        <v>225.73400000000001</v>
      </c>
      <c r="I57" s="18">
        <v>0</v>
      </c>
      <c r="J57" s="19">
        <v>0</v>
      </c>
      <c r="K57" s="20">
        <v>101</v>
      </c>
      <c r="L57" s="20">
        <f>+'[1]SALIDAS - MARZO 18'!C57</f>
        <v>40</v>
      </c>
      <c r="M57" s="20">
        <f t="shared" si="0"/>
        <v>61</v>
      </c>
      <c r="N57" s="21">
        <f t="shared" si="1"/>
        <v>13769.774000000001</v>
      </c>
    </row>
    <row r="58" spans="2:14">
      <c r="B58" s="13" t="s">
        <v>77</v>
      </c>
      <c r="C58" s="14" t="s">
        <v>19</v>
      </c>
      <c r="D58" s="15" t="s">
        <v>20</v>
      </c>
      <c r="E58" s="15" t="s">
        <v>20</v>
      </c>
      <c r="F58" s="16" t="s">
        <v>80</v>
      </c>
      <c r="G58" s="15" t="s">
        <v>79</v>
      </c>
      <c r="H58" s="17">
        <v>195</v>
      </c>
      <c r="I58" s="18">
        <v>1170</v>
      </c>
      <c r="J58" s="19">
        <v>6</v>
      </c>
      <c r="K58" s="20"/>
      <c r="L58" s="20">
        <f>+'[1]SALIDAS - MARZO 18'!C58</f>
        <v>0</v>
      </c>
      <c r="M58" s="20">
        <f t="shared" si="0"/>
        <v>6</v>
      </c>
      <c r="N58" s="21">
        <f t="shared" si="1"/>
        <v>1170</v>
      </c>
    </row>
    <row r="59" spans="2:14">
      <c r="B59" s="13" t="s">
        <v>77</v>
      </c>
      <c r="C59" s="14" t="s">
        <v>19</v>
      </c>
      <c r="D59" s="15" t="s">
        <v>20</v>
      </c>
      <c r="E59" s="15" t="s">
        <v>20</v>
      </c>
      <c r="F59" s="16" t="s">
        <v>81</v>
      </c>
      <c r="G59" s="15" t="s">
        <v>79</v>
      </c>
      <c r="H59" s="17">
        <v>227.5</v>
      </c>
      <c r="I59" s="18">
        <v>5005</v>
      </c>
      <c r="J59" s="19">
        <v>22</v>
      </c>
      <c r="K59" s="20"/>
      <c r="L59" s="20">
        <f>+'[1]SALIDAS - MARZO 18'!C59</f>
        <v>0</v>
      </c>
      <c r="M59" s="20">
        <f t="shared" si="0"/>
        <v>22</v>
      </c>
      <c r="N59" s="21">
        <f t="shared" si="1"/>
        <v>5005</v>
      </c>
    </row>
    <row r="60" spans="2:14">
      <c r="B60" s="13" t="s">
        <v>36</v>
      </c>
      <c r="C60" s="14" t="s">
        <v>19</v>
      </c>
      <c r="D60" s="15" t="s">
        <v>20</v>
      </c>
      <c r="E60" s="15" t="s">
        <v>20</v>
      </c>
      <c r="F60" s="16" t="s">
        <v>82</v>
      </c>
      <c r="G60" s="15" t="s">
        <v>24</v>
      </c>
      <c r="H60" s="17">
        <v>992</v>
      </c>
      <c r="I60" s="18">
        <v>3968</v>
      </c>
      <c r="J60" s="19">
        <v>4</v>
      </c>
      <c r="K60" s="20"/>
      <c r="L60" s="20">
        <f>+'[1]SALIDAS - MARZO 18'!C60</f>
        <v>0</v>
      </c>
      <c r="M60" s="20">
        <f t="shared" si="0"/>
        <v>4</v>
      </c>
      <c r="N60" s="21">
        <f t="shared" si="1"/>
        <v>3968</v>
      </c>
    </row>
    <row r="61" spans="2:14">
      <c r="B61" s="13" t="s">
        <v>36</v>
      </c>
      <c r="C61" s="14" t="s">
        <v>19</v>
      </c>
      <c r="D61" s="15" t="s">
        <v>20</v>
      </c>
      <c r="E61" s="15" t="s">
        <v>20</v>
      </c>
      <c r="F61" s="16" t="s">
        <v>83</v>
      </c>
      <c r="G61" s="15" t="s">
        <v>22</v>
      </c>
      <c r="H61" s="32">
        <f>1876.09/67</f>
        <v>28.001343283582088</v>
      </c>
      <c r="I61" s="18">
        <v>1344.0644776119402</v>
      </c>
      <c r="J61" s="19">
        <v>48</v>
      </c>
      <c r="K61" s="20"/>
      <c r="L61" s="20">
        <f>+'[1]SALIDAS - MARZO 18'!C61</f>
        <v>6</v>
      </c>
      <c r="M61" s="20">
        <f t="shared" si="0"/>
        <v>42</v>
      </c>
      <c r="N61" s="21">
        <f t="shared" si="1"/>
        <v>1176.0564179104476</v>
      </c>
    </row>
    <row r="62" spans="2:14">
      <c r="B62" s="13" t="s">
        <v>77</v>
      </c>
      <c r="C62" s="14" t="s">
        <v>19</v>
      </c>
      <c r="D62" s="15" t="s">
        <v>20</v>
      </c>
      <c r="E62" s="15" t="s">
        <v>20</v>
      </c>
      <c r="F62" s="16" t="s">
        <v>84</v>
      </c>
      <c r="G62" s="15" t="s">
        <v>79</v>
      </c>
      <c r="H62" s="17">
        <v>1180</v>
      </c>
      <c r="I62" s="18">
        <v>5900</v>
      </c>
      <c r="J62" s="19">
        <v>5</v>
      </c>
      <c r="K62" s="20"/>
      <c r="L62" s="20">
        <f>+'[1]SALIDAS - MARZO 18'!C62</f>
        <v>0</v>
      </c>
      <c r="M62" s="20">
        <f t="shared" si="0"/>
        <v>5</v>
      </c>
      <c r="N62" s="21">
        <f t="shared" si="1"/>
        <v>5900</v>
      </c>
    </row>
    <row r="63" spans="2:14">
      <c r="B63" s="13" t="s">
        <v>77</v>
      </c>
      <c r="C63" s="14" t="s">
        <v>19</v>
      </c>
      <c r="D63" s="15" t="s">
        <v>20</v>
      </c>
      <c r="E63" s="15" t="s">
        <v>20</v>
      </c>
      <c r="F63" s="16" t="s">
        <v>85</v>
      </c>
      <c r="G63" s="15" t="s">
        <v>79</v>
      </c>
      <c r="H63" s="17">
        <v>817.41</v>
      </c>
      <c r="I63" s="18">
        <v>4904.46</v>
      </c>
      <c r="J63" s="19">
        <v>6</v>
      </c>
      <c r="K63" s="20"/>
      <c r="L63" s="20">
        <f>+'[1]SALIDAS - MARZO 18'!C63</f>
        <v>0</v>
      </c>
      <c r="M63" s="20">
        <f t="shared" si="0"/>
        <v>6</v>
      </c>
      <c r="N63" s="21">
        <f t="shared" si="1"/>
        <v>4904.46</v>
      </c>
    </row>
    <row r="64" spans="2:14">
      <c r="B64" s="13" t="s">
        <v>36</v>
      </c>
      <c r="C64" s="14" t="s">
        <v>19</v>
      </c>
      <c r="D64" s="15" t="s">
        <v>20</v>
      </c>
      <c r="E64" s="15" t="s">
        <v>20</v>
      </c>
      <c r="F64" s="16" t="s">
        <v>86</v>
      </c>
      <c r="G64" s="15" t="s">
        <v>41</v>
      </c>
      <c r="H64" s="17">
        <v>1500</v>
      </c>
      <c r="I64" s="18">
        <v>6000</v>
      </c>
      <c r="J64" s="19">
        <v>4</v>
      </c>
      <c r="K64" s="20"/>
      <c r="L64" s="20">
        <f>+'[1]SALIDAS - MARZO 18'!C64</f>
        <v>0</v>
      </c>
      <c r="M64" s="20">
        <f t="shared" si="0"/>
        <v>4</v>
      </c>
      <c r="N64" s="21">
        <f t="shared" si="1"/>
        <v>6000</v>
      </c>
    </row>
    <row r="65" spans="2:14">
      <c r="B65" s="13" t="s">
        <v>36</v>
      </c>
      <c r="C65" s="14" t="s">
        <v>19</v>
      </c>
      <c r="D65" s="15" t="s">
        <v>20</v>
      </c>
      <c r="E65" s="15" t="s">
        <v>20</v>
      </c>
      <c r="F65" s="16" t="s">
        <v>87</v>
      </c>
      <c r="G65" s="15" t="s">
        <v>22</v>
      </c>
      <c r="H65" s="17">
        <v>495</v>
      </c>
      <c r="I65" s="18">
        <v>2475</v>
      </c>
      <c r="J65" s="19">
        <v>5</v>
      </c>
      <c r="K65" s="20"/>
      <c r="L65" s="20">
        <f>+'[1]SALIDAS - MARZO 18'!C65</f>
        <v>0</v>
      </c>
      <c r="M65" s="20">
        <f t="shared" si="0"/>
        <v>5</v>
      </c>
      <c r="N65" s="21">
        <f t="shared" si="1"/>
        <v>2475</v>
      </c>
    </row>
    <row r="66" spans="2:14">
      <c r="B66" s="13" t="s">
        <v>77</v>
      </c>
      <c r="C66" s="14" t="s">
        <v>19</v>
      </c>
      <c r="D66" s="15" t="s">
        <v>20</v>
      </c>
      <c r="E66" s="15" t="s">
        <v>20</v>
      </c>
      <c r="F66" s="16" t="s">
        <v>88</v>
      </c>
      <c r="G66" s="15" t="s">
        <v>79</v>
      </c>
      <c r="H66" s="17">
        <v>145</v>
      </c>
      <c r="I66" s="18">
        <v>6525</v>
      </c>
      <c r="J66" s="19">
        <v>45</v>
      </c>
      <c r="K66" s="20"/>
      <c r="L66" s="20">
        <f>+'[1]SALIDAS - MARZO 18'!C66</f>
        <v>0</v>
      </c>
      <c r="M66" s="20">
        <f t="shared" si="0"/>
        <v>45</v>
      </c>
      <c r="N66" s="21">
        <f t="shared" si="1"/>
        <v>6525</v>
      </c>
    </row>
    <row r="67" spans="2:14">
      <c r="B67" s="13" t="s">
        <v>36</v>
      </c>
      <c r="C67" s="14" t="s">
        <v>19</v>
      </c>
      <c r="D67" s="15" t="s">
        <v>20</v>
      </c>
      <c r="E67" s="15" t="s">
        <v>20</v>
      </c>
      <c r="F67" s="16" t="s">
        <v>89</v>
      </c>
      <c r="G67" s="15" t="s">
        <v>59</v>
      </c>
      <c r="H67" s="17">
        <v>2.68</v>
      </c>
      <c r="I67" s="18">
        <v>8.0400000000000009</v>
      </c>
      <c r="J67" s="19">
        <v>3</v>
      </c>
      <c r="K67" s="20"/>
      <c r="L67" s="20">
        <f>+'[1]SALIDAS - MARZO 18'!C67</f>
        <v>0</v>
      </c>
      <c r="M67" s="20">
        <f t="shared" si="0"/>
        <v>3</v>
      </c>
      <c r="N67" s="21">
        <f t="shared" si="1"/>
        <v>8.0400000000000009</v>
      </c>
    </row>
    <row r="68" spans="2:14">
      <c r="B68" s="13" t="s">
        <v>77</v>
      </c>
      <c r="C68" s="14" t="s">
        <v>19</v>
      </c>
      <c r="D68" s="15" t="s">
        <v>20</v>
      </c>
      <c r="E68" s="15" t="s">
        <v>20</v>
      </c>
      <c r="F68" s="33" t="s">
        <v>90</v>
      </c>
      <c r="G68" s="15" t="s">
        <v>79</v>
      </c>
      <c r="H68" s="17">
        <v>780</v>
      </c>
      <c r="I68" s="18">
        <v>0</v>
      </c>
      <c r="J68" s="19">
        <v>0</v>
      </c>
      <c r="K68" s="20"/>
      <c r="L68" s="20">
        <f>+'[1]SALIDAS - MARZO 18'!C68</f>
        <v>0</v>
      </c>
      <c r="M68" s="20">
        <f t="shared" si="0"/>
        <v>0</v>
      </c>
      <c r="N68" s="21">
        <f t="shared" si="1"/>
        <v>0</v>
      </c>
    </row>
    <row r="69" spans="2:14">
      <c r="B69" s="13" t="s">
        <v>77</v>
      </c>
      <c r="C69" s="14" t="s">
        <v>19</v>
      </c>
      <c r="D69" s="15" t="s">
        <v>20</v>
      </c>
      <c r="E69" s="15" t="s">
        <v>20</v>
      </c>
      <c r="F69" s="16" t="s">
        <v>91</v>
      </c>
      <c r="G69" s="15" t="s">
        <v>79</v>
      </c>
      <c r="H69" s="17">
        <v>1152</v>
      </c>
      <c r="I69" s="18">
        <v>8064</v>
      </c>
      <c r="J69" s="19">
        <v>7</v>
      </c>
      <c r="K69" s="20"/>
      <c r="L69" s="20">
        <f>+'[1]SALIDAS - MARZO 18'!C69</f>
        <v>0</v>
      </c>
      <c r="M69" s="20">
        <f t="shared" si="0"/>
        <v>7</v>
      </c>
      <c r="N69" s="21">
        <f t="shared" si="1"/>
        <v>8064</v>
      </c>
    </row>
    <row r="70" spans="2:14">
      <c r="B70" s="13" t="s">
        <v>18</v>
      </c>
      <c r="C70" s="14" t="s">
        <v>19</v>
      </c>
      <c r="D70" s="34" t="s">
        <v>20</v>
      </c>
      <c r="E70" s="34" t="s">
        <v>20</v>
      </c>
      <c r="F70" s="35" t="s">
        <v>92</v>
      </c>
      <c r="G70" s="36" t="s">
        <v>22</v>
      </c>
      <c r="H70" s="37">
        <v>76.11</v>
      </c>
      <c r="I70" s="18">
        <v>532.77</v>
      </c>
      <c r="J70" s="19">
        <v>7</v>
      </c>
      <c r="K70" s="20"/>
      <c r="L70" s="20">
        <f>+'[1]SALIDAS - MARZO 18'!C70</f>
        <v>0</v>
      </c>
      <c r="M70" s="20">
        <f t="shared" si="0"/>
        <v>7</v>
      </c>
      <c r="N70" s="21">
        <f t="shared" si="1"/>
        <v>532.77</v>
      </c>
    </row>
    <row r="71" spans="2:14">
      <c r="B71" s="13" t="s">
        <v>18</v>
      </c>
      <c r="C71" s="14" t="s">
        <v>19</v>
      </c>
      <c r="D71" s="15" t="s">
        <v>20</v>
      </c>
      <c r="E71" s="15" t="s">
        <v>20</v>
      </c>
      <c r="F71" s="16" t="s">
        <v>93</v>
      </c>
      <c r="G71" s="15" t="s">
        <v>22</v>
      </c>
      <c r="H71" s="17">
        <v>119.6</v>
      </c>
      <c r="I71" s="18">
        <v>0</v>
      </c>
      <c r="J71" s="19">
        <v>0</v>
      </c>
      <c r="K71" s="20"/>
      <c r="L71" s="20">
        <f>+'[1]SALIDAS - MARZO 18'!C71</f>
        <v>0</v>
      </c>
      <c r="M71" s="20">
        <f t="shared" si="0"/>
        <v>0</v>
      </c>
      <c r="N71" s="21">
        <f t="shared" si="1"/>
        <v>0</v>
      </c>
    </row>
    <row r="72" spans="2:14">
      <c r="B72" s="13" t="s">
        <v>18</v>
      </c>
      <c r="C72" s="14" t="s">
        <v>19</v>
      </c>
      <c r="D72" s="15" t="s">
        <v>20</v>
      </c>
      <c r="E72" s="15" t="s">
        <v>20</v>
      </c>
      <c r="F72" s="16" t="s">
        <v>94</v>
      </c>
      <c r="G72" s="15" t="s">
        <v>22</v>
      </c>
      <c r="H72" s="17">
        <v>22.13</v>
      </c>
      <c r="I72" s="18">
        <v>66.39</v>
      </c>
      <c r="J72" s="19">
        <v>3</v>
      </c>
      <c r="K72" s="20"/>
      <c r="L72" s="20">
        <f>+'[1]SALIDAS - MARZO 18'!C72</f>
        <v>0</v>
      </c>
      <c r="M72" s="20">
        <f t="shared" si="0"/>
        <v>3</v>
      </c>
      <c r="N72" s="21">
        <f t="shared" si="1"/>
        <v>66.39</v>
      </c>
    </row>
    <row r="73" spans="2:14">
      <c r="B73" s="13" t="s">
        <v>36</v>
      </c>
      <c r="C73" s="14" t="s">
        <v>19</v>
      </c>
      <c r="D73" s="15" t="s">
        <v>20</v>
      </c>
      <c r="E73" s="15" t="s">
        <v>20</v>
      </c>
      <c r="F73" s="16" t="s">
        <v>95</v>
      </c>
      <c r="G73" s="15" t="s">
        <v>22</v>
      </c>
      <c r="H73" s="17">
        <v>5</v>
      </c>
      <c r="I73" s="18">
        <v>0</v>
      </c>
      <c r="J73" s="19">
        <v>0</v>
      </c>
      <c r="K73" s="20"/>
      <c r="L73" s="20">
        <f>+'[1]SALIDAS - MARZO 18'!C73</f>
        <v>0</v>
      </c>
      <c r="M73" s="20">
        <f t="shared" ref="M73:M122" si="2">SUM(J73+K73-L73)</f>
        <v>0</v>
      </c>
      <c r="N73" s="21">
        <f t="shared" ref="N73:N122" si="3">SUM(H73*M73)</f>
        <v>0</v>
      </c>
    </row>
    <row r="74" spans="2:14">
      <c r="B74" s="13" t="s">
        <v>36</v>
      </c>
      <c r="C74" s="14" t="s">
        <v>19</v>
      </c>
      <c r="D74" s="15" t="s">
        <v>20</v>
      </c>
      <c r="E74" s="15" t="s">
        <v>20</v>
      </c>
      <c r="F74" s="16" t="s">
        <v>96</v>
      </c>
      <c r="G74" s="15" t="s">
        <v>59</v>
      </c>
      <c r="H74" s="17">
        <v>18.850000000000001</v>
      </c>
      <c r="I74" s="18">
        <v>0</v>
      </c>
      <c r="J74" s="19">
        <v>0</v>
      </c>
      <c r="K74" s="20"/>
      <c r="L74" s="20">
        <f>+'[1]SALIDAS - MARZO 18'!C74</f>
        <v>0</v>
      </c>
      <c r="M74" s="20">
        <f t="shared" si="2"/>
        <v>0</v>
      </c>
      <c r="N74" s="21">
        <f t="shared" si="3"/>
        <v>0</v>
      </c>
    </row>
    <row r="75" spans="2:14">
      <c r="B75" s="13" t="s">
        <v>36</v>
      </c>
      <c r="C75" s="14" t="s">
        <v>19</v>
      </c>
      <c r="D75" s="15" t="s">
        <v>20</v>
      </c>
      <c r="E75" s="15" t="s">
        <v>20</v>
      </c>
      <c r="F75" s="16" t="s">
        <v>97</v>
      </c>
      <c r="G75" s="15" t="s">
        <v>59</v>
      </c>
      <c r="H75" s="17">
        <v>13.5</v>
      </c>
      <c r="I75" s="18">
        <v>54</v>
      </c>
      <c r="J75" s="19">
        <v>4</v>
      </c>
      <c r="K75" s="20"/>
      <c r="L75" s="20">
        <f>+'[1]SALIDAS - MARZO 18'!C75</f>
        <v>0</v>
      </c>
      <c r="M75" s="20">
        <f t="shared" si="2"/>
        <v>4</v>
      </c>
      <c r="N75" s="21">
        <f t="shared" si="3"/>
        <v>54</v>
      </c>
    </row>
    <row r="76" spans="2:14">
      <c r="B76" s="13" t="s">
        <v>18</v>
      </c>
      <c r="C76" s="14" t="s">
        <v>19</v>
      </c>
      <c r="D76" s="15" t="s">
        <v>20</v>
      </c>
      <c r="E76" s="38" t="s">
        <v>20</v>
      </c>
      <c r="F76" s="35" t="s">
        <v>98</v>
      </c>
      <c r="G76" s="14" t="s">
        <v>22</v>
      </c>
      <c r="H76" s="17">
        <v>600</v>
      </c>
      <c r="I76" s="18">
        <v>2400</v>
      </c>
      <c r="J76" s="19">
        <v>4</v>
      </c>
      <c r="K76" s="20"/>
      <c r="L76" s="20">
        <f>+'[1]SALIDAS - MARZO 18'!C76</f>
        <v>0</v>
      </c>
      <c r="M76" s="20">
        <f t="shared" si="2"/>
        <v>4</v>
      </c>
      <c r="N76" s="21">
        <f t="shared" si="3"/>
        <v>2400</v>
      </c>
    </row>
    <row r="77" spans="2:14">
      <c r="B77" s="13" t="s">
        <v>18</v>
      </c>
      <c r="C77" s="14" t="s">
        <v>19</v>
      </c>
      <c r="D77" s="15" t="s">
        <v>20</v>
      </c>
      <c r="E77" s="15" t="s">
        <v>20</v>
      </c>
      <c r="F77" s="16" t="s">
        <v>99</v>
      </c>
      <c r="G77" s="15" t="s">
        <v>22</v>
      </c>
      <c r="H77" s="17">
        <v>12</v>
      </c>
      <c r="I77" s="18">
        <v>0</v>
      </c>
      <c r="J77" s="19">
        <v>0</v>
      </c>
      <c r="K77" s="20"/>
      <c r="L77" s="20">
        <f>+'[1]SALIDAS - MARZO 18'!C77</f>
        <v>0</v>
      </c>
      <c r="M77" s="20">
        <f t="shared" si="2"/>
        <v>0</v>
      </c>
      <c r="N77" s="21">
        <f t="shared" si="3"/>
        <v>0</v>
      </c>
    </row>
    <row r="78" spans="2:14">
      <c r="B78" s="13" t="s">
        <v>18</v>
      </c>
      <c r="C78" s="14" t="s">
        <v>19</v>
      </c>
      <c r="D78" s="15" t="s">
        <v>20</v>
      </c>
      <c r="E78" s="15" t="s">
        <v>20</v>
      </c>
      <c r="F78" s="16" t="s">
        <v>100</v>
      </c>
      <c r="G78" s="15" t="s">
        <v>22</v>
      </c>
      <c r="H78" s="17">
        <v>20</v>
      </c>
      <c r="I78" s="18">
        <v>2740</v>
      </c>
      <c r="J78" s="19">
        <v>137</v>
      </c>
      <c r="K78" s="20"/>
      <c r="L78" s="20">
        <f>+'[1]SALIDAS - MARZO 18'!C78</f>
        <v>9</v>
      </c>
      <c r="M78" s="20">
        <f t="shared" si="2"/>
        <v>128</v>
      </c>
      <c r="N78" s="21">
        <f t="shared" si="3"/>
        <v>2560</v>
      </c>
    </row>
    <row r="79" spans="2:14">
      <c r="B79" s="13" t="s">
        <v>18</v>
      </c>
      <c r="C79" s="14" t="s">
        <v>19</v>
      </c>
      <c r="D79" s="15" t="s">
        <v>20</v>
      </c>
      <c r="E79" s="15" t="s">
        <v>20</v>
      </c>
      <c r="F79" s="16" t="s">
        <v>101</v>
      </c>
      <c r="G79" s="15" t="s">
        <v>22</v>
      </c>
      <c r="H79" s="17">
        <v>22.5</v>
      </c>
      <c r="I79" s="18">
        <v>0</v>
      </c>
      <c r="J79" s="19">
        <v>0</v>
      </c>
      <c r="K79" s="20"/>
      <c r="L79" s="20">
        <f>+'[1]SALIDAS - MARZO 18'!C79</f>
        <v>0</v>
      </c>
      <c r="M79" s="20">
        <f t="shared" si="2"/>
        <v>0</v>
      </c>
      <c r="N79" s="21">
        <f t="shared" si="3"/>
        <v>0</v>
      </c>
    </row>
    <row r="80" spans="2:14">
      <c r="B80" s="13" t="s">
        <v>18</v>
      </c>
      <c r="C80" s="14" t="s">
        <v>19</v>
      </c>
      <c r="D80" s="15" t="s">
        <v>20</v>
      </c>
      <c r="E80" s="15" t="s">
        <v>20</v>
      </c>
      <c r="F80" s="16" t="s">
        <v>102</v>
      </c>
      <c r="G80" s="15" t="s">
        <v>22</v>
      </c>
      <c r="H80" s="17">
        <v>798.5</v>
      </c>
      <c r="I80" s="18">
        <v>798.5</v>
      </c>
      <c r="J80" s="19">
        <v>1</v>
      </c>
      <c r="K80" s="20"/>
      <c r="L80" s="20">
        <f>+'[1]SALIDAS - MARZO 18'!C80</f>
        <v>0</v>
      </c>
      <c r="M80" s="20">
        <f t="shared" si="2"/>
        <v>1</v>
      </c>
      <c r="N80" s="21">
        <f t="shared" si="3"/>
        <v>798.5</v>
      </c>
    </row>
    <row r="81" spans="2:14">
      <c r="B81" s="13" t="s">
        <v>18</v>
      </c>
      <c r="C81" s="14" t="s">
        <v>19</v>
      </c>
      <c r="D81" s="15" t="s">
        <v>20</v>
      </c>
      <c r="E81" s="15" t="s">
        <v>20</v>
      </c>
      <c r="F81" s="33" t="s">
        <v>103</v>
      </c>
      <c r="G81" s="15" t="s">
        <v>22</v>
      </c>
      <c r="H81" s="17">
        <v>3.7</v>
      </c>
      <c r="I81" s="18">
        <v>0</v>
      </c>
      <c r="J81" s="19">
        <v>0</v>
      </c>
      <c r="K81" s="20"/>
      <c r="L81" s="20">
        <f>+'[1]SALIDAS - MARZO 18'!C81</f>
        <v>0</v>
      </c>
      <c r="M81" s="20">
        <f t="shared" si="2"/>
        <v>0</v>
      </c>
      <c r="N81" s="21">
        <f t="shared" si="3"/>
        <v>0</v>
      </c>
    </row>
    <row r="82" spans="2:14">
      <c r="B82" s="13" t="s">
        <v>36</v>
      </c>
      <c r="C82" s="14" t="s">
        <v>19</v>
      </c>
      <c r="D82" s="15" t="s">
        <v>20</v>
      </c>
      <c r="E82" s="15" t="s">
        <v>20</v>
      </c>
      <c r="F82" s="16" t="s">
        <v>104</v>
      </c>
      <c r="G82" s="15" t="s">
        <v>22</v>
      </c>
      <c r="H82" s="17">
        <v>1.08</v>
      </c>
      <c r="I82" s="18">
        <v>6328.8</v>
      </c>
      <c r="J82" s="19">
        <v>5860</v>
      </c>
      <c r="K82" s="20"/>
      <c r="L82" s="20">
        <f>+'[1]SALIDAS - MARZO 18'!C82</f>
        <v>0</v>
      </c>
      <c r="M82" s="20">
        <f t="shared" si="2"/>
        <v>5860</v>
      </c>
      <c r="N82" s="21">
        <f t="shared" si="3"/>
        <v>6328.8</v>
      </c>
    </row>
    <row r="83" spans="2:14">
      <c r="B83" s="13" t="s">
        <v>36</v>
      </c>
      <c r="C83" s="14" t="s">
        <v>19</v>
      </c>
      <c r="D83" s="15" t="s">
        <v>20</v>
      </c>
      <c r="E83" s="15" t="s">
        <v>20</v>
      </c>
      <c r="F83" s="16" t="s">
        <v>105</v>
      </c>
      <c r="G83" s="15" t="s">
        <v>22</v>
      </c>
      <c r="H83" s="17">
        <v>2.4</v>
      </c>
      <c r="I83" s="18">
        <v>194.4</v>
      </c>
      <c r="J83" s="19">
        <v>81</v>
      </c>
      <c r="K83" s="20"/>
      <c r="L83" s="20">
        <f>+'[1]SALIDAS - MARZO 18'!C83</f>
        <v>25</v>
      </c>
      <c r="M83" s="20">
        <f t="shared" si="2"/>
        <v>56</v>
      </c>
      <c r="N83" s="21">
        <f t="shared" si="3"/>
        <v>134.4</v>
      </c>
    </row>
    <row r="84" spans="2:14">
      <c r="B84" s="13" t="s">
        <v>36</v>
      </c>
      <c r="C84" s="14" t="s">
        <v>19</v>
      </c>
      <c r="D84" s="15" t="s">
        <v>20</v>
      </c>
      <c r="E84" s="15" t="s">
        <v>20</v>
      </c>
      <c r="F84" s="16" t="s">
        <v>106</v>
      </c>
      <c r="G84" s="15" t="s">
        <v>22</v>
      </c>
      <c r="H84" s="17">
        <v>3.07</v>
      </c>
      <c r="I84" s="18">
        <v>1264.8399999999999</v>
      </c>
      <c r="J84" s="19">
        <v>412</v>
      </c>
      <c r="K84" s="20"/>
      <c r="L84" s="20">
        <f>+'[1]SALIDAS - MARZO 18'!C84</f>
        <v>147</v>
      </c>
      <c r="M84" s="20">
        <f t="shared" si="2"/>
        <v>265</v>
      </c>
      <c r="N84" s="21">
        <f t="shared" si="3"/>
        <v>813.55</v>
      </c>
    </row>
    <row r="85" spans="2:14">
      <c r="B85" s="13" t="s">
        <v>36</v>
      </c>
      <c r="C85" s="14" t="s">
        <v>19</v>
      </c>
      <c r="D85" s="15" t="s">
        <v>20</v>
      </c>
      <c r="E85" s="15" t="s">
        <v>20</v>
      </c>
      <c r="F85" s="16" t="s">
        <v>107</v>
      </c>
      <c r="G85" s="15" t="s">
        <v>22</v>
      </c>
      <c r="H85" s="17">
        <v>3.3</v>
      </c>
      <c r="I85" s="18">
        <v>293.7</v>
      </c>
      <c r="J85" s="19">
        <v>89</v>
      </c>
      <c r="K85" s="20"/>
      <c r="L85" s="20">
        <f>+'[1]SALIDAS - MARZO 18'!C85</f>
        <v>0</v>
      </c>
      <c r="M85" s="20">
        <f t="shared" si="2"/>
        <v>89</v>
      </c>
      <c r="N85" s="21">
        <f t="shared" si="3"/>
        <v>293.7</v>
      </c>
    </row>
    <row r="86" spans="2:14">
      <c r="B86" s="13" t="s">
        <v>36</v>
      </c>
      <c r="C86" s="14" t="s">
        <v>19</v>
      </c>
      <c r="D86" s="15" t="s">
        <v>20</v>
      </c>
      <c r="E86" s="15" t="s">
        <v>20</v>
      </c>
      <c r="F86" s="31" t="s">
        <v>108</v>
      </c>
      <c r="G86" s="15" t="s">
        <v>22</v>
      </c>
      <c r="H86" s="17">
        <v>3</v>
      </c>
      <c r="I86" s="18">
        <v>10500</v>
      </c>
      <c r="J86" s="19">
        <v>3500</v>
      </c>
      <c r="K86" s="20"/>
      <c r="L86" s="20">
        <f>+'[1]SALIDAS - MARZO 18'!C86</f>
        <v>0</v>
      </c>
      <c r="M86" s="20">
        <f t="shared" si="2"/>
        <v>3500</v>
      </c>
      <c r="N86" s="21">
        <f t="shared" si="3"/>
        <v>10500</v>
      </c>
    </row>
    <row r="87" spans="2:14">
      <c r="B87" s="13" t="s">
        <v>36</v>
      </c>
      <c r="C87" s="14" t="s">
        <v>19</v>
      </c>
      <c r="D87" s="15" t="s">
        <v>20</v>
      </c>
      <c r="E87" s="15" t="s">
        <v>20</v>
      </c>
      <c r="F87" s="31" t="s">
        <v>109</v>
      </c>
      <c r="G87" s="15" t="s">
        <v>22</v>
      </c>
      <c r="H87" s="17">
        <v>4.5</v>
      </c>
      <c r="I87" s="18">
        <v>2250</v>
      </c>
      <c r="J87" s="19">
        <v>500</v>
      </c>
      <c r="K87" s="20"/>
      <c r="L87" s="20">
        <f>+'[1]SALIDAS - MARZO 18'!C87</f>
        <v>0</v>
      </c>
      <c r="M87" s="20">
        <f t="shared" si="2"/>
        <v>500</v>
      </c>
      <c r="N87" s="21">
        <f t="shared" si="3"/>
        <v>2250</v>
      </c>
    </row>
    <row r="88" spans="2:14">
      <c r="B88" s="13" t="s">
        <v>18</v>
      </c>
      <c r="C88" s="14" t="s">
        <v>19</v>
      </c>
      <c r="D88" s="15" t="s">
        <v>20</v>
      </c>
      <c r="E88" s="15" t="s">
        <v>20</v>
      </c>
      <c r="F88" s="16" t="s">
        <v>110</v>
      </c>
      <c r="G88" s="15" t="s">
        <v>22</v>
      </c>
      <c r="H88" s="17">
        <v>32.53</v>
      </c>
      <c r="I88" s="18">
        <v>195.18</v>
      </c>
      <c r="J88" s="19">
        <v>6</v>
      </c>
      <c r="K88" s="20"/>
      <c r="L88" s="20">
        <f>+'[1]SALIDAS - MARZO 18'!C88</f>
        <v>2</v>
      </c>
      <c r="M88" s="20">
        <f t="shared" si="2"/>
        <v>4</v>
      </c>
      <c r="N88" s="21">
        <f t="shared" si="3"/>
        <v>130.12</v>
      </c>
    </row>
    <row r="89" spans="2:14">
      <c r="B89" s="39" t="s">
        <v>18</v>
      </c>
      <c r="C89" s="14" t="s">
        <v>19</v>
      </c>
      <c r="D89" s="40" t="s">
        <v>20</v>
      </c>
      <c r="E89" s="40" t="s">
        <v>20</v>
      </c>
      <c r="F89" s="31" t="s">
        <v>111</v>
      </c>
      <c r="G89" s="40" t="s">
        <v>22</v>
      </c>
      <c r="H89" s="41">
        <f>3450.03/5</f>
        <v>690.00600000000009</v>
      </c>
      <c r="I89" s="42">
        <v>1380.0120000000002</v>
      </c>
      <c r="J89" s="43">
        <v>2</v>
      </c>
      <c r="K89" s="44"/>
      <c r="L89" s="20">
        <f>+'[1]SALIDAS - MARZO 18'!C89</f>
        <v>0</v>
      </c>
      <c r="M89" s="44">
        <f t="shared" si="2"/>
        <v>2</v>
      </c>
      <c r="N89" s="45">
        <f t="shared" si="3"/>
        <v>1380.0120000000002</v>
      </c>
    </row>
    <row r="90" spans="2:14">
      <c r="B90" s="39" t="s">
        <v>18</v>
      </c>
      <c r="C90" s="14" t="s">
        <v>19</v>
      </c>
      <c r="D90" s="40" t="s">
        <v>20</v>
      </c>
      <c r="E90" s="40" t="s">
        <v>20</v>
      </c>
      <c r="F90" s="31" t="s">
        <v>112</v>
      </c>
      <c r="G90" s="40" t="s">
        <v>22</v>
      </c>
      <c r="H90" s="41">
        <f>3450.03/5</f>
        <v>690.00600000000009</v>
      </c>
      <c r="I90" s="42">
        <v>690.00600000000009</v>
      </c>
      <c r="J90" s="43">
        <v>1</v>
      </c>
      <c r="K90" s="44"/>
      <c r="L90" s="20">
        <f>+'[1]SALIDAS - MARZO 18'!C90</f>
        <v>0</v>
      </c>
      <c r="M90" s="44">
        <f t="shared" si="2"/>
        <v>1</v>
      </c>
      <c r="N90" s="45">
        <f t="shared" si="3"/>
        <v>690.00600000000009</v>
      </c>
    </row>
    <row r="91" spans="2:14">
      <c r="B91" s="39" t="s">
        <v>18</v>
      </c>
      <c r="C91" s="14" t="s">
        <v>19</v>
      </c>
      <c r="D91" s="40" t="s">
        <v>20</v>
      </c>
      <c r="E91" s="40" t="s">
        <v>20</v>
      </c>
      <c r="F91" s="31" t="s">
        <v>113</v>
      </c>
      <c r="G91" s="40" t="s">
        <v>22</v>
      </c>
      <c r="H91" s="41">
        <f>3450.03/5</f>
        <v>690.00600000000009</v>
      </c>
      <c r="I91" s="42">
        <v>690.00600000000009</v>
      </c>
      <c r="J91" s="43">
        <v>1</v>
      </c>
      <c r="K91" s="44"/>
      <c r="L91" s="20">
        <f>+'[1]SALIDAS - MARZO 18'!C91</f>
        <v>0</v>
      </c>
      <c r="M91" s="44">
        <f t="shared" si="2"/>
        <v>1</v>
      </c>
      <c r="N91" s="45">
        <f t="shared" si="3"/>
        <v>690.00600000000009</v>
      </c>
    </row>
    <row r="92" spans="2:14">
      <c r="B92" s="39" t="s">
        <v>18</v>
      </c>
      <c r="C92" s="14" t="s">
        <v>19</v>
      </c>
      <c r="D92" s="40" t="s">
        <v>20</v>
      </c>
      <c r="E92" s="40" t="s">
        <v>20</v>
      </c>
      <c r="F92" s="31" t="s">
        <v>114</v>
      </c>
      <c r="G92" s="40" t="s">
        <v>22</v>
      </c>
      <c r="H92" s="46">
        <f>6900.05/10</f>
        <v>690.005</v>
      </c>
      <c r="I92" s="42">
        <v>3450.0250000000001</v>
      </c>
      <c r="J92" s="43">
        <v>5</v>
      </c>
      <c r="K92" s="44"/>
      <c r="L92" s="20">
        <f>+'[1]SALIDAS - MARZO 18'!C92</f>
        <v>0</v>
      </c>
      <c r="M92" s="44">
        <f t="shared" si="2"/>
        <v>5</v>
      </c>
      <c r="N92" s="45">
        <f t="shared" si="3"/>
        <v>3450.0250000000001</v>
      </c>
    </row>
    <row r="93" spans="2:14">
      <c r="B93" s="39" t="s">
        <v>18</v>
      </c>
      <c r="C93" s="14" t="s">
        <v>19</v>
      </c>
      <c r="D93" s="40" t="s">
        <v>20</v>
      </c>
      <c r="E93" s="40" t="s">
        <v>20</v>
      </c>
      <c r="F93" s="31" t="s">
        <v>115</v>
      </c>
      <c r="G93" s="40" t="s">
        <v>22</v>
      </c>
      <c r="H93" s="41">
        <f>324.97/5</f>
        <v>64.994</v>
      </c>
      <c r="I93" s="42">
        <v>129.988</v>
      </c>
      <c r="J93" s="43">
        <v>2</v>
      </c>
      <c r="K93" s="44"/>
      <c r="L93" s="20">
        <f>+'[1]SALIDAS - MARZO 18'!C93</f>
        <v>0</v>
      </c>
      <c r="M93" s="44">
        <f t="shared" si="2"/>
        <v>2</v>
      </c>
      <c r="N93" s="45">
        <f t="shared" si="3"/>
        <v>129.988</v>
      </c>
    </row>
    <row r="94" spans="2:14">
      <c r="B94" s="39" t="s">
        <v>18</v>
      </c>
      <c r="C94" s="14" t="s">
        <v>19</v>
      </c>
      <c r="D94" s="40" t="s">
        <v>20</v>
      </c>
      <c r="E94" s="40" t="s">
        <v>20</v>
      </c>
      <c r="F94" s="31" t="s">
        <v>116</v>
      </c>
      <c r="G94" s="40" t="s">
        <v>22</v>
      </c>
      <c r="H94" s="47">
        <v>4000</v>
      </c>
      <c r="I94" s="42">
        <v>0</v>
      </c>
      <c r="J94" s="43">
        <v>0</v>
      </c>
      <c r="K94" s="44"/>
      <c r="L94" s="20">
        <f>+'[1]SALIDAS - MARZO 18'!C94</f>
        <v>0</v>
      </c>
      <c r="M94" s="44">
        <f t="shared" si="2"/>
        <v>0</v>
      </c>
      <c r="N94" s="45">
        <f t="shared" si="3"/>
        <v>0</v>
      </c>
    </row>
    <row r="95" spans="2:14">
      <c r="B95" s="39" t="s">
        <v>18</v>
      </c>
      <c r="C95" s="14" t="s">
        <v>19</v>
      </c>
      <c r="D95" s="40" t="s">
        <v>20</v>
      </c>
      <c r="E95" s="40" t="s">
        <v>20</v>
      </c>
      <c r="F95" s="31" t="s">
        <v>117</v>
      </c>
      <c r="G95" s="40" t="s">
        <v>22</v>
      </c>
      <c r="H95" s="47">
        <v>5219</v>
      </c>
      <c r="I95" s="42">
        <v>0</v>
      </c>
      <c r="J95" s="43">
        <v>0</v>
      </c>
      <c r="K95" s="44"/>
      <c r="L95" s="20">
        <f>+'[1]SALIDAS - MARZO 18'!C95</f>
        <v>0</v>
      </c>
      <c r="M95" s="44">
        <f t="shared" si="2"/>
        <v>0</v>
      </c>
      <c r="N95" s="45">
        <f t="shared" si="3"/>
        <v>0</v>
      </c>
    </row>
    <row r="96" spans="2:14">
      <c r="B96" s="39" t="s">
        <v>18</v>
      </c>
      <c r="C96" s="14" t="s">
        <v>19</v>
      </c>
      <c r="D96" s="40" t="s">
        <v>20</v>
      </c>
      <c r="E96" s="40" t="s">
        <v>20</v>
      </c>
      <c r="F96" s="31" t="s">
        <v>118</v>
      </c>
      <c r="G96" s="40" t="s">
        <v>22</v>
      </c>
      <c r="H96" s="47">
        <v>7507.75</v>
      </c>
      <c r="I96" s="42">
        <v>7507.75</v>
      </c>
      <c r="J96" s="43">
        <v>1</v>
      </c>
      <c r="K96" s="44"/>
      <c r="L96" s="20">
        <f>+'[1]SALIDAS - MARZO 18'!C96</f>
        <v>0</v>
      </c>
      <c r="M96" s="44">
        <f t="shared" si="2"/>
        <v>1</v>
      </c>
      <c r="N96" s="45">
        <f t="shared" si="3"/>
        <v>7507.75</v>
      </c>
    </row>
    <row r="97" spans="2:14">
      <c r="B97" s="39" t="s">
        <v>18</v>
      </c>
      <c r="C97" s="14" t="s">
        <v>19</v>
      </c>
      <c r="D97" s="40" t="s">
        <v>20</v>
      </c>
      <c r="E97" s="40" t="s">
        <v>20</v>
      </c>
      <c r="F97" s="31" t="s">
        <v>119</v>
      </c>
      <c r="G97" s="40" t="s">
        <v>22</v>
      </c>
      <c r="H97" s="47">
        <v>7469</v>
      </c>
      <c r="I97" s="42">
        <v>7469</v>
      </c>
      <c r="J97" s="43">
        <v>1</v>
      </c>
      <c r="K97" s="44"/>
      <c r="L97" s="20">
        <f>+'[1]SALIDAS - MARZO 18'!C97</f>
        <v>0</v>
      </c>
      <c r="M97" s="44">
        <f t="shared" si="2"/>
        <v>1</v>
      </c>
      <c r="N97" s="45">
        <f t="shared" si="3"/>
        <v>7469</v>
      </c>
    </row>
    <row r="98" spans="2:14">
      <c r="B98" s="39" t="s">
        <v>18</v>
      </c>
      <c r="C98" s="14" t="s">
        <v>19</v>
      </c>
      <c r="D98" s="40" t="s">
        <v>20</v>
      </c>
      <c r="E98" s="40" t="s">
        <v>20</v>
      </c>
      <c r="F98" s="31" t="s">
        <v>120</v>
      </c>
      <c r="G98" s="40" t="s">
        <v>22</v>
      </c>
      <c r="H98" s="47">
        <v>7469</v>
      </c>
      <c r="I98" s="42">
        <v>0</v>
      </c>
      <c r="J98" s="43">
        <v>0</v>
      </c>
      <c r="K98" s="44"/>
      <c r="L98" s="20">
        <f>+'[1]SALIDAS - MARZO 18'!C98</f>
        <v>0</v>
      </c>
      <c r="M98" s="44">
        <f t="shared" si="2"/>
        <v>0</v>
      </c>
      <c r="N98" s="45">
        <f t="shared" si="3"/>
        <v>0</v>
      </c>
    </row>
    <row r="99" spans="2:14">
      <c r="B99" s="39" t="s">
        <v>18</v>
      </c>
      <c r="C99" s="14" t="s">
        <v>19</v>
      </c>
      <c r="D99" s="40" t="s">
        <v>20</v>
      </c>
      <c r="E99" s="40" t="s">
        <v>20</v>
      </c>
      <c r="F99" s="48" t="s">
        <v>121</v>
      </c>
      <c r="G99" s="49" t="s">
        <v>22</v>
      </c>
      <c r="H99" s="50">
        <v>3050.84</v>
      </c>
      <c r="I99" s="42">
        <v>0</v>
      </c>
      <c r="J99" s="43">
        <v>0</v>
      </c>
      <c r="K99" s="44"/>
      <c r="L99" s="20">
        <f>+'[1]SALIDAS - MARZO 18'!C99</f>
        <v>0</v>
      </c>
      <c r="M99" s="44">
        <f t="shared" si="2"/>
        <v>0</v>
      </c>
      <c r="N99" s="45">
        <f t="shared" si="3"/>
        <v>0</v>
      </c>
    </row>
    <row r="100" spans="2:14">
      <c r="B100" s="39" t="s">
        <v>18</v>
      </c>
      <c r="C100" s="14" t="s">
        <v>19</v>
      </c>
      <c r="D100" s="40" t="s">
        <v>20</v>
      </c>
      <c r="E100" s="40" t="s">
        <v>20</v>
      </c>
      <c r="F100" s="51" t="s">
        <v>122</v>
      </c>
      <c r="G100" s="40" t="s">
        <v>22</v>
      </c>
      <c r="H100" s="52">
        <v>6254</v>
      </c>
      <c r="I100" s="42">
        <v>0</v>
      </c>
      <c r="J100" s="43">
        <v>0</v>
      </c>
      <c r="K100" s="44"/>
      <c r="L100" s="20">
        <f>+'[1]SALIDAS - MARZO 18'!C100</f>
        <v>0</v>
      </c>
      <c r="M100" s="44">
        <f t="shared" si="2"/>
        <v>0</v>
      </c>
      <c r="N100" s="45">
        <f t="shared" si="3"/>
        <v>0</v>
      </c>
    </row>
    <row r="101" spans="2:14">
      <c r="B101" s="39" t="s">
        <v>18</v>
      </c>
      <c r="C101" s="14" t="s">
        <v>19</v>
      </c>
      <c r="D101" s="40" t="s">
        <v>20</v>
      </c>
      <c r="E101" s="40" t="s">
        <v>20</v>
      </c>
      <c r="F101" s="31" t="s">
        <v>123</v>
      </c>
      <c r="G101" s="40" t="s">
        <v>22</v>
      </c>
      <c r="H101" s="53">
        <v>6800</v>
      </c>
      <c r="I101" s="42">
        <v>0</v>
      </c>
      <c r="J101" s="43">
        <v>0</v>
      </c>
      <c r="K101" s="44"/>
      <c r="L101" s="20">
        <f>+'[1]SALIDAS - MARZO 18'!C101</f>
        <v>0</v>
      </c>
      <c r="M101" s="44">
        <f t="shared" si="2"/>
        <v>0</v>
      </c>
      <c r="N101" s="45">
        <f t="shared" si="3"/>
        <v>0</v>
      </c>
    </row>
    <row r="102" spans="2:14">
      <c r="B102" s="39" t="s">
        <v>18</v>
      </c>
      <c r="C102" s="14" t="s">
        <v>19</v>
      </c>
      <c r="D102" s="40" t="s">
        <v>20</v>
      </c>
      <c r="E102" s="40" t="s">
        <v>20</v>
      </c>
      <c r="F102" s="51" t="s">
        <v>124</v>
      </c>
      <c r="G102" s="40" t="s">
        <v>22</v>
      </c>
      <c r="H102" s="47">
        <v>3520</v>
      </c>
      <c r="I102" s="42">
        <v>3520</v>
      </c>
      <c r="J102" s="43">
        <v>1</v>
      </c>
      <c r="K102" s="44"/>
      <c r="L102" s="20">
        <f>+'[1]SALIDAS - MARZO 18'!C102</f>
        <v>0</v>
      </c>
      <c r="M102" s="44">
        <f t="shared" si="2"/>
        <v>1</v>
      </c>
      <c r="N102" s="45">
        <f t="shared" si="3"/>
        <v>3520</v>
      </c>
    </row>
    <row r="103" spans="2:14">
      <c r="B103" s="39" t="s">
        <v>18</v>
      </c>
      <c r="C103" s="14" t="s">
        <v>19</v>
      </c>
      <c r="D103" s="40" t="s">
        <v>20</v>
      </c>
      <c r="E103" s="40" t="s">
        <v>20</v>
      </c>
      <c r="F103" s="31" t="s">
        <v>125</v>
      </c>
      <c r="G103" s="40" t="s">
        <v>22</v>
      </c>
      <c r="H103" s="53">
        <f>7200.01/2</f>
        <v>3600.0050000000001</v>
      </c>
      <c r="I103" s="42">
        <v>0</v>
      </c>
      <c r="J103" s="43">
        <v>0</v>
      </c>
      <c r="K103" s="44"/>
      <c r="L103" s="20">
        <f>+'[1]SALIDAS - MARZO 18'!C103</f>
        <v>0</v>
      </c>
      <c r="M103" s="44">
        <f t="shared" si="2"/>
        <v>0</v>
      </c>
      <c r="N103" s="45">
        <f t="shared" si="3"/>
        <v>0</v>
      </c>
    </row>
    <row r="104" spans="2:14">
      <c r="B104" s="39" t="s">
        <v>18</v>
      </c>
      <c r="C104" s="14" t="s">
        <v>19</v>
      </c>
      <c r="D104" s="40" t="s">
        <v>20</v>
      </c>
      <c r="E104" s="40" t="s">
        <v>20</v>
      </c>
      <c r="F104" s="48" t="s">
        <v>126</v>
      </c>
      <c r="G104" s="49" t="s">
        <v>22</v>
      </c>
      <c r="H104" s="54">
        <f>41000.04/10</f>
        <v>4100.0039999999999</v>
      </c>
      <c r="I104" s="42">
        <v>8200.0079999999998</v>
      </c>
      <c r="J104" s="43">
        <v>2</v>
      </c>
      <c r="K104" s="44"/>
      <c r="L104" s="20">
        <f>+'[1]SALIDAS - MARZO 18'!C104</f>
        <v>2</v>
      </c>
      <c r="M104" s="44">
        <f t="shared" si="2"/>
        <v>0</v>
      </c>
      <c r="N104" s="45">
        <f t="shared" si="3"/>
        <v>0</v>
      </c>
    </row>
    <row r="105" spans="2:14">
      <c r="B105" s="39" t="s">
        <v>18</v>
      </c>
      <c r="C105" s="14" t="s">
        <v>19</v>
      </c>
      <c r="D105" s="40" t="s">
        <v>20</v>
      </c>
      <c r="E105" s="40" t="s">
        <v>20</v>
      </c>
      <c r="F105" s="44" t="s">
        <v>127</v>
      </c>
      <c r="G105" s="49" t="s">
        <v>22</v>
      </c>
      <c r="H105" s="55">
        <v>3520</v>
      </c>
      <c r="I105" s="42">
        <v>3520</v>
      </c>
      <c r="J105" s="43">
        <v>1</v>
      </c>
      <c r="K105" s="56"/>
      <c r="L105" s="20">
        <f>+'[1]SALIDAS - MARZO 18'!C105</f>
        <v>0</v>
      </c>
      <c r="M105" s="44">
        <f t="shared" si="2"/>
        <v>1</v>
      </c>
      <c r="N105" s="45">
        <f t="shared" si="3"/>
        <v>3520</v>
      </c>
    </row>
    <row r="106" spans="2:14">
      <c r="B106" s="39" t="s">
        <v>18</v>
      </c>
      <c r="C106" s="14" t="s">
        <v>19</v>
      </c>
      <c r="D106" s="49" t="s">
        <v>20</v>
      </c>
      <c r="E106" s="49" t="s">
        <v>20</v>
      </c>
      <c r="F106" s="44" t="s">
        <v>128</v>
      </c>
      <c r="G106" s="49" t="s">
        <v>22</v>
      </c>
      <c r="H106" s="55">
        <v>1615.38</v>
      </c>
      <c r="I106" s="42">
        <v>1615.38</v>
      </c>
      <c r="J106" s="43">
        <v>1</v>
      </c>
      <c r="K106" s="44"/>
      <c r="L106" s="20">
        <f>+'[1]SALIDAS - MARZO 18'!C106</f>
        <v>0</v>
      </c>
      <c r="M106" s="44">
        <f t="shared" si="2"/>
        <v>1</v>
      </c>
      <c r="N106" s="45">
        <f t="shared" si="3"/>
        <v>1615.38</v>
      </c>
    </row>
    <row r="107" spans="2:14">
      <c r="B107" s="39" t="s">
        <v>18</v>
      </c>
      <c r="C107" s="14" t="s">
        <v>19</v>
      </c>
      <c r="D107" s="49" t="s">
        <v>20</v>
      </c>
      <c r="E107" s="49" t="s">
        <v>20</v>
      </c>
      <c r="F107" s="44" t="s">
        <v>129</v>
      </c>
      <c r="G107" s="49" t="s">
        <v>22</v>
      </c>
      <c r="H107" s="55">
        <v>3520</v>
      </c>
      <c r="I107" s="42">
        <v>3520</v>
      </c>
      <c r="J107" s="43">
        <v>1</v>
      </c>
      <c r="K107" s="56"/>
      <c r="L107" s="20">
        <f>+'[1]SALIDAS - MARZO 18'!C107</f>
        <v>0</v>
      </c>
      <c r="M107" s="44">
        <f t="shared" si="2"/>
        <v>1</v>
      </c>
      <c r="N107" s="45">
        <f t="shared" si="3"/>
        <v>3520</v>
      </c>
    </row>
    <row r="108" spans="2:14">
      <c r="B108" s="39" t="s">
        <v>18</v>
      </c>
      <c r="C108" s="14" t="s">
        <v>19</v>
      </c>
      <c r="D108" s="49" t="s">
        <v>20</v>
      </c>
      <c r="E108" s="49" t="s">
        <v>20</v>
      </c>
      <c r="F108" s="48" t="s">
        <v>130</v>
      </c>
      <c r="G108" s="49" t="s">
        <v>22</v>
      </c>
      <c r="H108" s="57">
        <v>5500</v>
      </c>
      <c r="I108" s="42">
        <v>11000</v>
      </c>
      <c r="J108" s="43">
        <v>2</v>
      </c>
      <c r="K108" s="56"/>
      <c r="L108" s="20">
        <f>+'[1]SALIDAS - MARZO 18'!C108</f>
        <v>1</v>
      </c>
      <c r="M108" s="44">
        <f t="shared" si="2"/>
        <v>1</v>
      </c>
      <c r="N108" s="45">
        <f t="shared" si="3"/>
        <v>5500</v>
      </c>
    </row>
    <row r="109" spans="2:14">
      <c r="B109" s="39" t="s">
        <v>18</v>
      </c>
      <c r="C109" s="14" t="s">
        <v>19</v>
      </c>
      <c r="D109" s="49" t="s">
        <v>20</v>
      </c>
      <c r="E109" s="49" t="s">
        <v>20</v>
      </c>
      <c r="F109" s="48" t="s">
        <v>131</v>
      </c>
      <c r="G109" s="49" t="s">
        <v>22</v>
      </c>
      <c r="H109" s="58">
        <v>879.49</v>
      </c>
      <c r="I109" s="42">
        <v>0</v>
      </c>
      <c r="J109" s="43">
        <v>0</v>
      </c>
      <c r="K109" s="56"/>
      <c r="L109" s="20">
        <f>+'[1]SALIDAS - MARZO 18'!C109</f>
        <v>0</v>
      </c>
      <c r="M109" s="44">
        <f t="shared" si="2"/>
        <v>0</v>
      </c>
      <c r="N109" s="45">
        <f t="shared" si="3"/>
        <v>0</v>
      </c>
    </row>
    <row r="110" spans="2:14">
      <c r="B110" s="39" t="s">
        <v>18</v>
      </c>
      <c r="C110" s="14" t="s">
        <v>19</v>
      </c>
      <c r="D110" s="49" t="s">
        <v>20</v>
      </c>
      <c r="E110" s="49" t="s">
        <v>20</v>
      </c>
      <c r="F110" s="48" t="s">
        <v>132</v>
      </c>
      <c r="G110" s="49" t="s">
        <v>22</v>
      </c>
      <c r="H110" s="54">
        <f>36000.03/10</f>
        <v>3600.0029999999997</v>
      </c>
      <c r="I110" s="42">
        <v>25200.020999999997</v>
      </c>
      <c r="J110" s="43">
        <v>7</v>
      </c>
      <c r="K110" s="56"/>
      <c r="L110" s="20">
        <f>+'[1]SALIDAS - MARZO 18'!C110</f>
        <v>1</v>
      </c>
      <c r="M110" s="44">
        <f t="shared" si="2"/>
        <v>6</v>
      </c>
      <c r="N110" s="45">
        <f t="shared" si="3"/>
        <v>21600.017999999996</v>
      </c>
    </row>
    <row r="111" spans="2:14">
      <c r="B111" s="39" t="s">
        <v>18</v>
      </c>
      <c r="C111" s="14" t="s">
        <v>19</v>
      </c>
      <c r="D111" s="49" t="s">
        <v>20</v>
      </c>
      <c r="E111" s="49" t="s">
        <v>20</v>
      </c>
      <c r="F111" s="48" t="s">
        <v>133</v>
      </c>
      <c r="G111" s="49" t="s">
        <v>22</v>
      </c>
      <c r="H111" s="58">
        <v>3537.05</v>
      </c>
      <c r="I111" s="42">
        <v>0</v>
      </c>
      <c r="J111" s="43">
        <v>0</v>
      </c>
      <c r="K111" s="56"/>
      <c r="L111" s="20">
        <f>+'[1]SALIDAS - MARZO 18'!C111</f>
        <v>0</v>
      </c>
      <c r="M111" s="44">
        <f t="shared" si="2"/>
        <v>0</v>
      </c>
      <c r="N111" s="45">
        <f t="shared" si="3"/>
        <v>0</v>
      </c>
    </row>
    <row r="112" spans="2:14">
      <c r="B112" s="39" t="s">
        <v>18</v>
      </c>
      <c r="C112" s="14" t="s">
        <v>19</v>
      </c>
      <c r="D112" s="49" t="s">
        <v>20</v>
      </c>
      <c r="E112" s="49" t="s">
        <v>20</v>
      </c>
      <c r="F112" s="48" t="s">
        <v>134</v>
      </c>
      <c r="G112" s="49" t="s">
        <v>22</v>
      </c>
      <c r="H112" s="58">
        <v>4150</v>
      </c>
      <c r="I112" s="42">
        <v>0</v>
      </c>
      <c r="J112" s="43">
        <v>0</v>
      </c>
      <c r="K112" s="56"/>
      <c r="L112" s="20">
        <f>+'[1]SALIDAS - MARZO 18'!C112</f>
        <v>0</v>
      </c>
      <c r="M112" s="44">
        <f t="shared" si="2"/>
        <v>0</v>
      </c>
      <c r="N112" s="45">
        <f t="shared" si="3"/>
        <v>0</v>
      </c>
    </row>
    <row r="113" spans="2:14">
      <c r="B113" s="39" t="s">
        <v>18</v>
      </c>
      <c r="C113" s="14" t="s">
        <v>19</v>
      </c>
      <c r="D113" s="49" t="s">
        <v>20</v>
      </c>
      <c r="E113" s="49" t="s">
        <v>20</v>
      </c>
      <c r="F113" s="48" t="s">
        <v>135</v>
      </c>
      <c r="G113" s="49" t="s">
        <v>22</v>
      </c>
      <c r="H113" s="58">
        <v>3647.45</v>
      </c>
      <c r="I113" s="42">
        <v>0</v>
      </c>
      <c r="J113" s="43">
        <v>0</v>
      </c>
      <c r="K113" s="56"/>
      <c r="L113" s="20">
        <f>+'[1]SALIDAS - MARZO 18'!C113</f>
        <v>0</v>
      </c>
      <c r="M113" s="44">
        <f t="shared" si="2"/>
        <v>0</v>
      </c>
      <c r="N113" s="45">
        <f t="shared" si="3"/>
        <v>0</v>
      </c>
    </row>
    <row r="114" spans="2:14">
      <c r="B114" s="39" t="s">
        <v>18</v>
      </c>
      <c r="C114" s="14" t="s">
        <v>19</v>
      </c>
      <c r="D114" s="49" t="s">
        <v>20</v>
      </c>
      <c r="E114" s="49" t="s">
        <v>20</v>
      </c>
      <c r="F114" s="48" t="s">
        <v>136</v>
      </c>
      <c r="G114" s="49" t="s">
        <v>22</v>
      </c>
      <c r="H114" s="58">
        <v>4000</v>
      </c>
      <c r="I114" s="42">
        <v>0</v>
      </c>
      <c r="J114" s="43">
        <v>0</v>
      </c>
      <c r="K114" s="56"/>
      <c r="L114" s="20">
        <f>+'[1]SALIDAS - MARZO 18'!C114</f>
        <v>0</v>
      </c>
      <c r="M114" s="44">
        <f t="shared" si="2"/>
        <v>0</v>
      </c>
      <c r="N114" s="45">
        <f t="shared" si="3"/>
        <v>0</v>
      </c>
    </row>
    <row r="115" spans="2:14">
      <c r="B115" s="39" t="s">
        <v>18</v>
      </c>
      <c r="C115" s="14" t="s">
        <v>19</v>
      </c>
      <c r="D115" s="49" t="s">
        <v>20</v>
      </c>
      <c r="E115" s="49" t="s">
        <v>20</v>
      </c>
      <c r="F115" s="48" t="s">
        <v>137</v>
      </c>
      <c r="G115" s="49" t="s">
        <v>22</v>
      </c>
      <c r="H115" s="58">
        <v>3500</v>
      </c>
      <c r="I115" s="42">
        <v>0</v>
      </c>
      <c r="J115" s="43">
        <v>0</v>
      </c>
      <c r="K115" s="56"/>
      <c r="L115" s="20">
        <f>+'[1]SALIDAS - MARZO 18'!C115</f>
        <v>0</v>
      </c>
      <c r="M115" s="44">
        <f t="shared" si="2"/>
        <v>0</v>
      </c>
      <c r="N115" s="45">
        <f t="shared" si="3"/>
        <v>0</v>
      </c>
    </row>
    <row r="116" spans="2:14">
      <c r="B116" s="39" t="s">
        <v>18</v>
      </c>
      <c r="C116" s="14" t="s">
        <v>19</v>
      </c>
      <c r="D116" s="49" t="s">
        <v>20</v>
      </c>
      <c r="E116" s="49" t="s">
        <v>20</v>
      </c>
      <c r="F116" s="44" t="s">
        <v>138</v>
      </c>
      <c r="G116" s="49" t="s">
        <v>22</v>
      </c>
      <c r="H116" s="55">
        <v>6570</v>
      </c>
      <c r="I116" s="42">
        <v>6570</v>
      </c>
      <c r="J116" s="43">
        <v>1</v>
      </c>
      <c r="K116" s="56"/>
      <c r="L116" s="20">
        <f>+'[1]SALIDAS - MARZO 18'!C116</f>
        <v>0</v>
      </c>
      <c r="M116" s="44">
        <f t="shared" si="2"/>
        <v>1</v>
      </c>
      <c r="N116" s="45">
        <f t="shared" si="3"/>
        <v>6570</v>
      </c>
    </row>
    <row r="117" spans="2:14">
      <c r="B117" s="39" t="s">
        <v>18</v>
      </c>
      <c r="C117" s="14" t="s">
        <v>19</v>
      </c>
      <c r="D117" s="49" t="s">
        <v>20</v>
      </c>
      <c r="E117" s="49" t="s">
        <v>20</v>
      </c>
      <c r="F117" s="44" t="s">
        <v>139</v>
      </c>
      <c r="G117" s="49" t="s">
        <v>22</v>
      </c>
      <c r="H117" s="55">
        <v>7796.5</v>
      </c>
      <c r="I117" s="42">
        <v>0</v>
      </c>
      <c r="J117" s="43">
        <v>0</v>
      </c>
      <c r="K117" s="44"/>
      <c r="L117" s="20">
        <f>+'[1]SALIDAS - MARZO 18'!C117</f>
        <v>0</v>
      </c>
      <c r="M117" s="44">
        <f t="shared" si="2"/>
        <v>0</v>
      </c>
      <c r="N117" s="45">
        <f t="shared" si="3"/>
        <v>0</v>
      </c>
    </row>
    <row r="118" spans="2:14">
      <c r="B118" s="39" t="s">
        <v>18</v>
      </c>
      <c r="C118" s="14" t="s">
        <v>19</v>
      </c>
      <c r="D118" s="49" t="s">
        <v>20</v>
      </c>
      <c r="E118" s="49" t="s">
        <v>20</v>
      </c>
      <c r="F118" s="48" t="s">
        <v>140</v>
      </c>
      <c r="G118" s="49" t="s">
        <v>22</v>
      </c>
      <c r="H118" s="58">
        <v>1037.92</v>
      </c>
      <c r="I118" s="42">
        <v>1037.92</v>
      </c>
      <c r="J118" s="43">
        <v>1</v>
      </c>
      <c r="K118" s="44"/>
      <c r="L118" s="20">
        <f>+'[1]SALIDAS - MARZO 18'!C118</f>
        <v>0</v>
      </c>
      <c r="M118" s="44">
        <f t="shared" si="2"/>
        <v>1</v>
      </c>
      <c r="N118" s="45">
        <f t="shared" si="3"/>
        <v>1037.92</v>
      </c>
    </row>
    <row r="119" spans="2:14">
      <c r="B119" s="39" t="s">
        <v>18</v>
      </c>
      <c r="C119" s="14" t="s">
        <v>19</v>
      </c>
      <c r="D119" s="49" t="s">
        <v>20</v>
      </c>
      <c r="E119" s="49" t="s">
        <v>20</v>
      </c>
      <c r="F119" s="48" t="s">
        <v>141</v>
      </c>
      <c r="G119" s="49" t="s">
        <v>22</v>
      </c>
      <c r="H119" s="58">
        <v>1805.4</v>
      </c>
      <c r="I119" s="42">
        <v>1805.4</v>
      </c>
      <c r="J119" s="43">
        <v>1</v>
      </c>
      <c r="K119" s="44"/>
      <c r="L119" s="20">
        <f>+'[1]SALIDAS - MARZO 18'!C119</f>
        <v>0</v>
      </c>
      <c r="M119" s="44">
        <f t="shared" si="2"/>
        <v>1</v>
      </c>
      <c r="N119" s="45">
        <f t="shared" si="3"/>
        <v>1805.4</v>
      </c>
    </row>
    <row r="120" spans="2:14">
      <c r="B120" s="13" t="s">
        <v>18</v>
      </c>
      <c r="C120" s="14" t="s">
        <v>19</v>
      </c>
      <c r="D120" s="34" t="s">
        <v>20</v>
      </c>
      <c r="E120" s="34" t="s">
        <v>20</v>
      </c>
      <c r="F120" s="35" t="s">
        <v>142</v>
      </c>
      <c r="G120" s="36" t="s">
        <v>22</v>
      </c>
      <c r="H120" s="37">
        <v>1680</v>
      </c>
      <c r="I120" s="18">
        <v>3360</v>
      </c>
      <c r="J120" s="19">
        <v>2</v>
      </c>
      <c r="K120" s="20"/>
      <c r="L120" s="20">
        <f>+'[1]SALIDAS - MARZO 18'!C120</f>
        <v>0</v>
      </c>
      <c r="M120" s="20">
        <f t="shared" si="2"/>
        <v>2</v>
      </c>
      <c r="N120" s="21">
        <f t="shared" si="3"/>
        <v>3360</v>
      </c>
    </row>
    <row r="121" spans="2:14">
      <c r="B121" s="13" t="s">
        <v>18</v>
      </c>
      <c r="C121" s="14" t="s">
        <v>19</v>
      </c>
      <c r="D121" s="34" t="s">
        <v>20</v>
      </c>
      <c r="E121" s="34" t="s">
        <v>20</v>
      </c>
      <c r="F121" s="35" t="s">
        <v>143</v>
      </c>
      <c r="G121" s="36" t="s">
        <v>22</v>
      </c>
      <c r="H121" s="37">
        <v>5487</v>
      </c>
      <c r="I121" s="18">
        <v>10974</v>
      </c>
      <c r="J121" s="19">
        <v>2</v>
      </c>
      <c r="K121" s="20"/>
      <c r="L121" s="20">
        <f>+'[1]SALIDAS - MARZO 18'!C121</f>
        <v>0</v>
      </c>
      <c r="M121" s="20">
        <f t="shared" si="2"/>
        <v>2</v>
      </c>
      <c r="N121" s="21">
        <f t="shared" si="3"/>
        <v>10974</v>
      </c>
    </row>
    <row r="122" spans="2:14">
      <c r="B122" s="13" t="s">
        <v>18</v>
      </c>
      <c r="C122" s="14" t="s">
        <v>19</v>
      </c>
      <c r="D122" s="34" t="s">
        <v>20</v>
      </c>
      <c r="E122" s="34" t="s">
        <v>20</v>
      </c>
      <c r="F122" s="35" t="s">
        <v>144</v>
      </c>
      <c r="G122" s="36" t="s">
        <v>22</v>
      </c>
      <c r="H122" s="37">
        <v>1250</v>
      </c>
      <c r="I122" s="18">
        <v>0</v>
      </c>
      <c r="J122" s="19">
        <v>0</v>
      </c>
      <c r="K122" s="20"/>
      <c r="L122" s="20">
        <f>+'[1]SALIDAS - MARZO 18'!C122</f>
        <v>0</v>
      </c>
      <c r="M122" s="20">
        <f t="shared" si="2"/>
        <v>0</v>
      </c>
      <c r="N122" s="59">
        <f t="shared" si="3"/>
        <v>0</v>
      </c>
    </row>
    <row r="123" spans="2:14" ht="15.75" thickBot="1">
      <c r="B123" s="1"/>
      <c r="C123" s="4"/>
      <c r="D123" s="1"/>
      <c r="E123" s="1"/>
      <c r="F123" s="1"/>
      <c r="G123" s="60" t="s">
        <v>145</v>
      </c>
      <c r="H123" s="61"/>
      <c r="I123" s="62">
        <f t="shared" ref="I123:N123" si="4">SUM(I9:I122)</f>
        <v>227099.69681094529</v>
      </c>
      <c r="J123" s="82">
        <f t="shared" si="4"/>
        <v>12051</v>
      </c>
      <c r="K123" s="83">
        <f t="shared" si="4"/>
        <v>101</v>
      </c>
      <c r="L123" s="84">
        <f t="shared" si="4"/>
        <v>381</v>
      </c>
      <c r="M123" s="85">
        <f t="shared" si="4"/>
        <v>11771</v>
      </c>
      <c r="N123" s="63">
        <f t="shared" si="4"/>
        <v>212487.49641791044</v>
      </c>
    </row>
    <row r="124" spans="2:14" ht="15.75" thickTop="1">
      <c r="B124" s="1"/>
      <c r="C124" s="4"/>
      <c r="D124" s="1"/>
      <c r="E124" s="1"/>
      <c r="F124" s="1"/>
      <c r="G124" s="1"/>
      <c r="H124" s="64"/>
      <c r="I124" s="65"/>
      <c r="J124" s="1"/>
      <c r="K124" s="3"/>
      <c r="L124" s="66"/>
      <c r="M124" s="1"/>
      <c r="N124" s="1"/>
    </row>
    <row r="125" spans="2:14">
      <c r="B125" s="67" t="s">
        <v>146</v>
      </c>
      <c r="C125" s="4"/>
      <c r="D125" s="1"/>
      <c r="E125" s="67"/>
      <c r="F125" s="1"/>
      <c r="G125" s="67" t="s">
        <v>147</v>
      </c>
      <c r="H125" s="68"/>
      <c r="I125" s="69"/>
      <c r="J125" s="1"/>
      <c r="K125" s="70"/>
      <c r="L125" s="67" t="s">
        <v>155</v>
      </c>
      <c r="M125" s="70"/>
      <c r="N125" s="1"/>
    </row>
    <row r="126" spans="2:14">
      <c r="B126" s="71"/>
      <c r="C126" s="72"/>
      <c r="D126" s="3"/>
      <c r="E126" s="71"/>
      <c r="F126" s="71"/>
      <c r="G126" s="3"/>
      <c r="H126" s="73"/>
      <c r="I126" s="73"/>
      <c r="J126" s="74"/>
      <c r="K126" s="73"/>
      <c r="L126" s="73"/>
      <c r="M126" s="74"/>
      <c r="N126" s="73"/>
    </row>
    <row r="127" spans="2:14">
      <c r="B127" s="67"/>
      <c r="C127" s="4"/>
      <c r="D127" s="1"/>
      <c r="E127" s="67"/>
      <c r="F127" s="67"/>
      <c r="G127" s="1"/>
      <c r="H127" s="73"/>
      <c r="I127" s="73"/>
      <c r="J127" s="73"/>
      <c r="K127" s="73"/>
      <c r="L127" s="73"/>
      <c r="M127" s="73"/>
      <c r="N127" s="73"/>
    </row>
    <row r="128" spans="2:14">
      <c r="B128" s="75" t="s">
        <v>148</v>
      </c>
      <c r="C128" s="4"/>
      <c r="D128" s="3"/>
      <c r="E128" s="76"/>
      <c r="F128" s="1"/>
      <c r="G128" s="76" t="s">
        <v>149</v>
      </c>
      <c r="H128" s="1"/>
      <c r="I128" s="77"/>
      <c r="J128" s="3"/>
      <c r="K128" s="70"/>
      <c r="L128" s="76" t="s">
        <v>150</v>
      </c>
      <c r="M128" s="70"/>
      <c r="N128" s="1"/>
    </row>
    <row r="129" spans="2:14">
      <c r="B129" s="78" t="s">
        <v>151</v>
      </c>
      <c r="C129" s="4"/>
      <c r="D129" s="3"/>
      <c r="E129" s="71"/>
      <c r="F129" s="1"/>
      <c r="G129" s="71" t="s">
        <v>152</v>
      </c>
      <c r="H129" s="1"/>
      <c r="I129" s="77"/>
      <c r="J129" s="3"/>
      <c r="K129" s="70"/>
      <c r="L129" s="71" t="s">
        <v>153</v>
      </c>
      <c r="M129" s="70"/>
      <c r="N129" s="1"/>
    </row>
    <row r="130" spans="2:14">
      <c r="B130" s="78" t="s">
        <v>154</v>
      </c>
      <c r="C130" s="4"/>
      <c r="D130" s="3"/>
      <c r="E130" s="71"/>
      <c r="F130" s="1"/>
      <c r="G130" s="78" t="s">
        <v>154</v>
      </c>
      <c r="H130" s="1"/>
      <c r="I130" s="77"/>
      <c r="J130" s="3"/>
      <c r="K130" s="70"/>
      <c r="L130" s="78" t="s">
        <v>154</v>
      </c>
      <c r="M130" s="70"/>
      <c r="N130" s="1"/>
    </row>
    <row r="131" spans="2:14">
      <c r="B131" s="1"/>
      <c r="C131" s="4"/>
      <c r="D131" s="1"/>
      <c r="E131" s="1"/>
      <c r="F131" s="1"/>
      <c r="G131" s="1"/>
      <c r="H131" s="1"/>
      <c r="I131" s="1"/>
      <c r="J131" s="1"/>
      <c r="K131" s="3"/>
      <c r="L131" s="3"/>
      <c r="M131" s="1"/>
      <c r="N131" s="1"/>
    </row>
    <row r="132" spans="2:14">
      <c r="B132" s="1"/>
      <c r="C132" s="4"/>
      <c r="D132" s="1"/>
      <c r="E132" s="1"/>
      <c r="F132" s="1"/>
      <c r="G132" s="1"/>
      <c r="H132" s="1"/>
      <c r="I132" s="1"/>
      <c r="J132" s="1"/>
      <c r="K132" s="3"/>
      <c r="L132" s="3"/>
      <c r="M132" s="1"/>
      <c r="N132" s="1"/>
    </row>
  </sheetData>
  <mergeCells count="5">
    <mergeCell ref="C1:N1"/>
    <mergeCell ref="C2:N2"/>
    <mergeCell ref="C4:N4"/>
    <mergeCell ref="C5:N5"/>
    <mergeCell ref="C6:N6"/>
  </mergeCells>
  <pageMargins left="0.7" right="0.7" top="0.75" bottom="0.75" header="0.3" footer="0.3"/>
  <pageSetup scale="7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GASTABLE MAR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2018-04-06T13:23:54Z</dcterms:modified>
</cp:coreProperties>
</file>