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30" windowHeight="7650"/>
  </bookViews>
  <sheets>
    <sheet name="SUMINISTRO ENERO 2018 " sheetId="14" r:id="rId1"/>
    <sheet name="ENTRADAS Y SALIDAS MAT.LIMPIEZA" sheetId="7" state="hidden" r:id="rId2"/>
    <sheet name="SUMINISTRO MATERIAL DE LIMPIEZA" sheetId="9" state="hidden" r:id="rId3"/>
    <sheet name="enero" sheetId="13" state="hidden" r:id="rId4"/>
  </sheets>
  <externalReferences>
    <externalReference r:id="rId5"/>
  </externalReferences>
  <definedNames>
    <definedName name="_xlnm._FilterDatabase" localSheetId="0" hidden="1">'SUMINISTRO ENERO 2018 '!$A$9:$M$124</definedName>
    <definedName name="_xlnm.Print_Titles" localSheetId="0">'SUMINISTRO ENERO 2018 '!$8:$8</definedName>
  </definedNames>
  <calcPr calcId="152511"/>
  <fileRecoveryPr autoRecover="0"/>
</workbook>
</file>

<file path=xl/calcChain.xml><?xml version="1.0" encoding="utf-8"?>
<calcChain xmlns="http://schemas.openxmlformats.org/spreadsheetml/2006/main">
  <c r="M101" i="14" l="1"/>
  <c r="H123" i="14" l="1"/>
  <c r="M122" i="14"/>
  <c r="M121" i="14"/>
  <c r="M120" i="14"/>
  <c r="M119" i="14"/>
  <c r="M118" i="14"/>
  <c r="M117" i="14"/>
  <c r="M116" i="14"/>
  <c r="M114" i="14"/>
  <c r="M113" i="14"/>
  <c r="M112" i="14"/>
  <c r="M111" i="14"/>
  <c r="M109" i="14"/>
  <c r="M108" i="14"/>
  <c r="M107" i="14"/>
  <c r="M106" i="14"/>
  <c r="M105" i="14"/>
  <c r="M102" i="14"/>
  <c r="M100" i="14"/>
  <c r="M99" i="14"/>
  <c r="M98" i="14"/>
  <c r="M97" i="14"/>
  <c r="M96" i="14"/>
  <c r="M95" i="14"/>
  <c r="M94" i="14"/>
  <c r="M88" i="14"/>
  <c r="M87" i="14"/>
  <c r="M86" i="14"/>
  <c r="M85" i="14"/>
  <c r="M84" i="14"/>
  <c r="M83" i="14"/>
  <c r="M82" i="14"/>
  <c r="M81" i="14"/>
  <c r="M80" i="14"/>
  <c r="M79" i="14"/>
  <c r="M78" i="14"/>
  <c r="M77" i="14"/>
  <c r="M76" i="14"/>
  <c r="M75" i="14"/>
  <c r="M74" i="14"/>
  <c r="M73" i="14"/>
  <c r="M72" i="14"/>
  <c r="M71" i="14"/>
  <c r="M70" i="14"/>
  <c r="M69" i="14"/>
  <c r="M68" i="14"/>
  <c r="M67" i="14"/>
  <c r="M66" i="14"/>
  <c r="M65" i="14"/>
  <c r="M64" i="14"/>
  <c r="M63" i="14"/>
  <c r="M62" i="14"/>
  <c r="M60" i="14"/>
  <c r="M59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0" i="14"/>
  <c r="M18" i="14"/>
  <c r="M17" i="14"/>
  <c r="M16" i="14"/>
  <c r="M15" i="14"/>
  <c r="M14" i="14"/>
  <c r="M13" i="14"/>
  <c r="M12" i="14"/>
  <c r="M11" i="14"/>
  <c r="M10" i="14"/>
  <c r="M41" i="14" l="1"/>
  <c r="M90" i="14"/>
  <c r="M92" i="14"/>
  <c r="M104" i="14"/>
  <c r="M19" i="14"/>
  <c r="M61" i="14"/>
  <c r="M21" i="14"/>
  <c r="M89" i="14"/>
  <c r="M91" i="14"/>
  <c r="M93" i="14"/>
  <c r="M103" i="14"/>
  <c r="M110" i="14"/>
  <c r="M9" i="14"/>
  <c r="O36" i="13" l="1"/>
  <c r="N36" i="13"/>
  <c r="K36" i="13"/>
  <c r="H36" i="13"/>
  <c r="G36" i="13"/>
  <c r="F36" i="13"/>
  <c r="O35" i="13"/>
  <c r="N35" i="13"/>
  <c r="K35" i="13"/>
  <c r="J35" i="13"/>
  <c r="H35" i="13"/>
  <c r="O34" i="13"/>
  <c r="N34" i="13"/>
  <c r="K34" i="13"/>
  <c r="J34" i="13"/>
  <c r="H34" i="13"/>
  <c r="O33" i="13"/>
  <c r="N33" i="13"/>
  <c r="K33" i="13"/>
  <c r="H33" i="13"/>
  <c r="O32" i="13"/>
  <c r="N32" i="13"/>
  <c r="K32" i="13"/>
  <c r="H32" i="13"/>
  <c r="O31" i="13"/>
  <c r="N31" i="13"/>
  <c r="K31" i="13"/>
  <c r="H31" i="13"/>
  <c r="O30" i="13"/>
  <c r="N30" i="13"/>
  <c r="K30" i="13"/>
  <c r="H30" i="13"/>
  <c r="O29" i="13"/>
  <c r="N29" i="13"/>
  <c r="K29" i="13"/>
  <c r="H29" i="13"/>
  <c r="O28" i="13"/>
  <c r="N28" i="13"/>
  <c r="K28" i="13"/>
  <c r="J28" i="13"/>
  <c r="H28" i="13"/>
  <c r="O27" i="13"/>
  <c r="N27" i="13"/>
  <c r="K27" i="13"/>
  <c r="J27" i="13"/>
  <c r="H27" i="13"/>
  <c r="O26" i="13"/>
  <c r="N26" i="13"/>
  <c r="K26" i="13"/>
  <c r="J26" i="13"/>
  <c r="H26" i="13"/>
  <c r="O25" i="13"/>
  <c r="N25" i="13"/>
  <c r="M25" i="13"/>
  <c r="K25" i="13"/>
  <c r="J25" i="13"/>
  <c r="H25" i="13"/>
  <c r="O24" i="13"/>
  <c r="N24" i="13"/>
  <c r="K24" i="13"/>
  <c r="H24" i="13"/>
  <c r="O23" i="13"/>
  <c r="N23" i="13"/>
  <c r="K23" i="13"/>
  <c r="H23" i="13"/>
  <c r="O22" i="13"/>
  <c r="N22" i="13"/>
  <c r="K22" i="13"/>
  <c r="J22" i="13"/>
  <c r="H22" i="13"/>
  <c r="O21" i="13"/>
  <c r="N21" i="13"/>
  <c r="K21" i="13"/>
  <c r="H21" i="13"/>
  <c r="O20" i="13"/>
  <c r="N20" i="13"/>
  <c r="K20" i="13"/>
  <c r="J20" i="13"/>
  <c r="H20" i="13"/>
  <c r="O19" i="13"/>
  <c r="N19" i="13"/>
  <c r="K19" i="13"/>
  <c r="J19" i="13"/>
  <c r="H19" i="13"/>
  <c r="O18" i="13"/>
  <c r="N18" i="13"/>
  <c r="K18" i="13"/>
  <c r="H18" i="13"/>
  <c r="O17" i="13"/>
  <c r="N17" i="13"/>
  <c r="K17" i="13"/>
  <c r="H17" i="13"/>
  <c r="O16" i="13"/>
  <c r="N16" i="13"/>
  <c r="K16" i="13"/>
  <c r="H16" i="13"/>
  <c r="O15" i="13"/>
  <c r="N15" i="13"/>
  <c r="K15" i="13"/>
  <c r="H15" i="13"/>
  <c r="O14" i="13"/>
  <c r="N14" i="13"/>
  <c r="K14" i="13"/>
  <c r="H14" i="13"/>
  <c r="O13" i="13"/>
  <c r="N13" i="13"/>
  <c r="K13" i="13"/>
  <c r="H13" i="13"/>
  <c r="O12" i="13"/>
  <c r="N12" i="13"/>
  <c r="K12" i="13"/>
  <c r="J12" i="13"/>
  <c r="H12" i="13"/>
  <c r="O11" i="13"/>
  <c r="N11" i="13"/>
  <c r="K11" i="13"/>
  <c r="H11" i="13"/>
  <c r="O10" i="13"/>
  <c r="N10" i="13"/>
  <c r="K10" i="13"/>
  <c r="H10" i="13"/>
  <c r="O9" i="13"/>
  <c r="N9" i="13"/>
  <c r="K9" i="13"/>
  <c r="H9" i="13"/>
  <c r="H36" i="9"/>
  <c r="G36" i="9"/>
  <c r="F36" i="9"/>
  <c r="N35" i="9"/>
  <c r="O35" i="9" s="1"/>
  <c r="L35" i="9"/>
  <c r="K35" i="9"/>
  <c r="J35" i="9"/>
  <c r="H35" i="9"/>
  <c r="L34" i="9"/>
  <c r="J34" i="9"/>
  <c r="I34" i="9"/>
  <c r="K34" i="9" s="1"/>
  <c r="H34" i="9"/>
  <c r="L33" i="9"/>
  <c r="I33" i="9"/>
  <c r="K33" i="9" s="1"/>
  <c r="H33" i="9"/>
  <c r="L32" i="9"/>
  <c r="I32" i="9"/>
  <c r="N32" i="9" s="1"/>
  <c r="O32" i="9" s="1"/>
  <c r="H32" i="9"/>
  <c r="L31" i="9"/>
  <c r="I31" i="9"/>
  <c r="K31" i="9" s="1"/>
  <c r="H31" i="9"/>
  <c r="L30" i="9"/>
  <c r="I30" i="9"/>
  <c r="N30" i="9" s="1"/>
  <c r="O30" i="9" s="1"/>
  <c r="H30" i="9"/>
  <c r="L29" i="9"/>
  <c r="I29" i="9"/>
  <c r="K29" i="9" s="1"/>
  <c r="H29" i="9"/>
  <c r="L28" i="9"/>
  <c r="I28" i="9"/>
  <c r="N28" i="9" s="1"/>
  <c r="O28" i="9" s="1"/>
  <c r="H28" i="9"/>
  <c r="L27" i="9"/>
  <c r="J27" i="9"/>
  <c r="I27" i="9"/>
  <c r="K27" i="9" s="1"/>
  <c r="H27" i="9"/>
  <c r="L26" i="9"/>
  <c r="K26" i="9"/>
  <c r="J26" i="9"/>
  <c r="I26" i="9"/>
  <c r="O26" i="9" s="1"/>
  <c r="H26" i="9"/>
  <c r="M25" i="9"/>
  <c r="L25" i="9"/>
  <c r="K25" i="9"/>
  <c r="J25" i="9"/>
  <c r="I25" i="9"/>
  <c r="N25" i="9" s="1"/>
  <c r="O25" i="9" s="1"/>
  <c r="H25" i="9"/>
  <c r="L24" i="9"/>
  <c r="I24" i="9"/>
  <c r="N24" i="9" s="1"/>
  <c r="O24" i="9" s="1"/>
  <c r="H24" i="9"/>
  <c r="L23" i="9"/>
  <c r="I23" i="9"/>
  <c r="K23" i="9" s="1"/>
  <c r="H23" i="9"/>
  <c r="L22" i="9"/>
  <c r="J22" i="9"/>
  <c r="I22" i="9"/>
  <c r="N22" i="9" s="1"/>
  <c r="O22" i="9" s="1"/>
  <c r="H22" i="9"/>
  <c r="N21" i="9"/>
  <c r="O21" i="9" s="1"/>
  <c r="L21" i="9"/>
  <c r="K21" i="9"/>
  <c r="I21" i="9"/>
  <c r="H21" i="9"/>
  <c r="N20" i="9"/>
  <c r="O20" i="9" s="1"/>
  <c r="L20" i="9"/>
  <c r="K20" i="9"/>
  <c r="J20" i="9"/>
  <c r="H20" i="9"/>
  <c r="L19" i="9"/>
  <c r="J19" i="9"/>
  <c r="I19" i="9"/>
  <c r="K19" i="9" s="1"/>
  <c r="H19" i="9"/>
  <c r="L18" i="9"/>
  <c r="I18" i="9"/>
  <c r="K18" i="9" s="1"/>
  <c r="H18" i="9"/>
  <c r="L17" i="9"/>
  <c r="I17" i="9"/>
  <c r="N17" i="9" s="1"/>
  <c r="O17" i="9" s="1"/>
  <c r="H17" i="9"/>
  <c r="L16" i="9"/>
  <c r="I16" i="9"/>
  <c r="K16" i="9" s="1"/>
  <c r="H16" i="9"/>
  <c r="L15" i="9"/>
  <c r="I15" i="9"/>
  <c r="N15" i="9" s="1"/>
  <c r="O15" i="9" s="1"/>
  <c r="H15" i="9"/>
  <c r="L14" i="9"/>
  <c r="I14" i="9"/>
  <c r="K14" i="9" s="1"/>
  <c r="H14" i="9"/>
  <c r="L13" i="9"/>
  <c r="I13" i="9"/>
  <c r="N13" i="9" s="1"/>
  <c r="O13" i="9" s="1"/>
  <c r="H13" i="9"/>
  <c r="L12" i="9"/>
  <c r="L36" i="9" s="1"/>
  <c r="J12" i="9"/>
  <c r="I12" i="9"/>
  <c r="K12" i="9" s="1"/>
  <c r="H12" i="9"/>
  <c r="N11" i="9"/>
  <c r="O11" i="9" s="1"/>
  <c r="L11" i="9"/>
  <c r="K11" i="9"/>
  <c r="I11" i="9"/>
  <c r="H11" i="9"/>
  <c r="N10" i="9"/>
  <c r="O10" i="9" s="1"/>
  <c r="L10" i="9"/>
  <c r="K10" i="9"/>
  <c r="I10" i="9"/>
  <c r="H10" i="9"/>
  <c r="N9" i="9"/>
  <c r="O9" i="9" s="1"/>
  <c r="L9" i="9"/>
  <c r="K9" i="9"/>
  <c r="I9" i="9"/>
  <c r="H9" i="9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AD33" i="7"/>
  <c r="AC33" i="7"/>
  <c r="O33" i="7"/>
  <c r="N33" i="7"/>
  <c r="L33" i="7"/>
  <c r="H33" i="7"/>
  <c r="F33" i="7"/>
  <c r="E33" i="7"/>
  <c r="AD32" i="7"/>
  <c r="AC32" i="7"/>
  <c r="O32" i="7"/>
  <c r="F32" i="7"/>
  <c r="AD31" i="7"/>
  <c r="AC31" i="7"/>
  <c r="AD30" i="7"/>
  <c r="AC30" i="7"/>
  <c r="AD29" i="7"/>
  <c r="AC29" i="7"/>
  <c r="AD28" i="7"/>
  <c r="AC28" i="7"/>
  <c r="AD27" i="7"/>
  <c r="AC27" i="7"/>
  <c r="AD26" i="7"/>
  <c r="AC26" i="7"/>
  <c r="O26" i="7"/>
  <c r="N26" i="7"/>
  <c r="AD25" i="7"/>
  <c r="AC25" i="7"/>
  <c r="O25" i="7"/>
  <c r="M25" i="7"/>
  <c r="H25" i="7"/>
  <c r="AD24" i="7"/>
  <c r="AC24" i="7"/>
  <c r="AD23" i="7"/>
  <c r="AC23" i="7"/>
  <c r="O23" i="7"/>
  <c r="N23" i="7"/>
  <c r="M23" i="7"/>
  <c r="I23" i="7"/>
  <c r="H23" i="7"/>
  <c r="G23" i="7"/>
  <c r="F23" i="7"/>
  <c r="E23" i="7"/>
  <c r="AD22" i="7"/>
  <c r="AC22" i="7"/>
  <c r="F22" i="7"/>
  <c r="AD21" i="7"/>
  <c r="AC21" i="7"/>
  <c r="G21" i="7"/>
  <c r="AD20" i="7"/>
  <c r="AC20" i="7"/>
  <c r="AD19" i="7"/>
  <c r="AC19" i="7"/>
  <c r="AD18" i="7"/>
  <c r="AC18" i="7"/>
  <c r="AD17" i="7"/>
  <c r="AC17" i="7"/>
  <c r="AD16" i="7"/>
  <c r="AC16" i="7"/>
  <c r="AD15" i="7"/>
  <c r="AC15" i="7"/>
  <c r="AD14" i="7"/>
  <c r="AC14" i="7"/>
  <c r="AD13" i="7"/>
  <c r="AC13" i="7"/>
  <c r="AD12" i="7"/>
  <c r="AC12" i="7"/>
  <c r="AD11" i="7"/>
  <c r="AC11" i="7"/>
  <c r="O11" i="7"/>
  <c r="N11" i="7"/>
  <c r="L11" i="7"/>
  <c r="AD10" i="7"/>
  <c r="AC10" i="7"/>
  <c r="AD9" i="7"/>
  <c r="AC9" i="7"/>
  <c r="AD8" i="7"/>
  <c r="AC8" i="7"/>
  <c r="AD7" i="7"/>
  <c r="AC7" i="7"/>
  <c r="N7" i="7"/>
  <c r="L7" i="7"/>
  <c r="AD6" i="7"/>
  <c r="AC6" i="7"/>
  <c r="N34" i="9" l="1"/>
  <c r="O34" i="9" s="1"/>
  <c r="N12" i="9"/>
  <c r="O12" i="9" s="1"/>
  <c r="O36" i="9" s="1"/>
  <c r="K13" i="9"/>
  <c r="N14" i="9"/>
  <c r="O14" i="9" s="1"/>
  <c r="K15" i="9"/>
  <c r="K36" i="9" s="1"/>
  <c r="N16" i="9"/>
  <c r="O16" i="9" s="1"/>
  <c r="K17" i="9"/>
  <c r="N18" i="9"/>
  <c r="O18" i="9" s="1"/>
  <c r="K22" i="9"/>
  <c r="N23" i="9"/>
  <c r="O23" i="9" s="1"/>
  <c r="K24" i="9"/>
  <c r="N27" i="9"/>
  <c r="O27" i="9" s="1"/>
  <c r="K28" i="9"/>
  <c r="N29" i="9"/>
  <c r="O29" i="9" s="1"/>
  <c r="K30" i="9"/>
  <c r="N31" i="9"/>
  <c r="O31" i="9" s="1"/>
  <c r="K32" i="9"/>
  <c r="N33" i="9"/>
  <c r="O33" i="9" s="1"/>
  <c r="N19" i="9"/>
  <c r="O19" i="9" s="1"/>
  <c r="N26" i="9"/>
  <c r="N36" i="9" l="1"/>
  <c r="M115" i="14" l="1"/>
  <c r="M123" i="14" s="1"/>
</calcChain>
</file>

<file path=xl/sharedStrings.xml><?xml version="1.0" encoding="utf-8"?>
<sst xmlns="http://schemas.openxmlformats.org/spreadsheetml/2006/main" count="1064" uniqueCount="247">
  <si>
    <t>CONSEJO NACIONAL DE DROGAS</t>
  </si>
  <si>
    <t>DIVISION DE CONTABILIDAD</t>
  </si>
  <si>
    <t>INVENTARIO DE MATERIAL GASTABLE</t>
  </si>
  <si>
    <r>
      <rPr>
        <b/>
        <sz val="9"/>
        <color indexed="8"/>
        <rFont val="Arial"/>
        <family val="2"/>
      </rPr>
      <t>F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h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g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o</t>
    </r>
  </si>
  <si>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ó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g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B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l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(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p</t>
    </r>
    <r>
      <rPr>
        <b/>
        <sz val="9"/>
        <color indexed="8"/>
        <rFont val="Arial"/>
        <family val="2"/>
      </rPr>
      <t>l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)</t>
    </r>
  </si>
  <si>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ó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g</t>
    </r>
    <r>
      <rPr>
        <b/>
        <sz val="9"/>
        <color indexed="8"/>
        <rFont val="Arial"/>
        <family val="2"/>
      </rPr>
      <t xml:space="preserve">o
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l</t>
    </r>
  </si>
  <si>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a</t>
    </r>
  </si>
  <si>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to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$</t>
    </r>
  </si>
  <si>
    <t>Existencia Mes Anterior</t>
  </si>
  <si>
    <t>Entrada</t>
  </si>
  <si>
    <t>Salida</t>
  </si>
  <si>
    <t>Total existencia mes actual</t>
  </si>
  <si>
    <t>Total RD$</t>
  </si>
  <si>
    <t>N/A</t>
  </si>
  <si>
    <t>Unidad</t>
  </si>
  <si>
    <t>Caja</t>
  </si>
  <si>
    <t>Resma</t>
  </si>
  <si>
    <t xml:space="preserve">Caja </t>
  </si>
  <si>
    <t xml:space="preserve"> </t>
  </si>
  <si>
    <t xml:space="preserve">Unidad </t>
  </si>
  <si>
    <t xml:space="preserve">Resmas </t>
  </si>
  <si>
    <t>TONER HP -CB-541 AZUL</t>
  </si>
  <si>
    <t xml:space="preserve">TONER HP-CB 542 A  AMARILLO </t>
  </si>
  <si>
    <t xml:space="preserve">TONER HP-CB543 ROJO </t>
  </si>
  <si>
    <t xml:space="preserve">Totales </t>
  </si>
  <si>
    <t>Preparado por:</t>
  </si>
  <si>
    <t>Revisado por:</t>
  </si>
  <si>
    <t>Aprobado por:</t>
  </si>
  <si>
    <t>LICDA. LOIDA I. ARIAS RODRIGUEZ</t>
  </si>
  <si>
    <t>Auxiliar de Contabilidad</t>
  </si>
  <si>
    <t>Enc. División de Contabilidad</t>
  </si>
  <si>
    <t>Director Administrativo y Financiero</t>
  </si>
  <si>
    <t xml:space="preserve">GOMAS DE BORRAR </t>
  </si>
  <si>
    <t>LABEL</t>
  </si>
  <si>
    <t>MARCADORES PERMANENTES</t>
  </si>
  <si>
    <t>PORTA CLIPS</t>
  </si>
  <si>
    <t>SACA GRAPA</t>
  </si>
  <si>
    <t>SOBRE BLANCO # 10</t>
  </si>
  <si>
    <t>TONER PARA FAX CANNON FX-3</t>
  </si>
  <si>
    <t>BANDEJA DE ESCRITORIO</t>
  </si>
  <si>
    <t>BANDITA # 18</t>
  </si>
  <si>
    <t>CARTUCHO D/TINTA CANNON 145 NEGRO</t>
  </si>
  <si>
    <t>CARTUCHO D/TINTA CANNON 146 COLOR</t>
  </si>
  <si>
    <t xml:space="preserve">CARTUCHO HP 122 COLOR </t>
  </si>
  <si>
    <t>CARTUCHO HP 122 NEGRO</t>
  </si>
  <si>
    <t>CARTUCHO HP- 22 A COLOR</t>
  </si>
  <si>
    <t>CARTUCHO HP- 60 ( NEGRO )</t>
  </si>
  <si>
    <t>CARTUCHO HP- 60 (COLOR )</t>
  </si>
  <si>
    <t>CARTUCHO HP-17 A COLOR</t>
  </si>
  <si>
    <t>CARTUCHO HP-21 NEGRO</t>
  </si>
  <si>
    <t xml:space="preserve">CARTUCHO HP-662 ( COLOR ) </t>
  </si>
  <si>
    <t xml:space="preserve">CARTUCHO HP-662 ( NEGRO ) </t>
  </si>
  <si>
    <t>CARTULINA EN HILO 8 1-2 X 11</t>
  </si>
  <si>
    <t>CD EN BLANCO</t>
  </si>
  <si>
    <t>CHINCHETAS 100 X 1</t>
  </si>
  <si>
    <t>CHINCHETAS 50 X 1</t>
  </si>
  <si>
    <t>CINTA PARA IMPRESORA EPSON FX 2190</t>
  </si>
  <si>
    <t>CINTAS CORRECTORA  MÁQ. PANASONIC</t>
  </si>
  <si>
    <t>CINTAS CORRECTORA MÁQ DE ESCRIBIR BROTHER</t>
  </si>
  <si>
    <t>CINTAS DE ESCRIBIR P/MÁQ.  BROTHER AX101</t>
  </si>
  <si>
    <t>CINTAS ESCRIBIR P/MÁQ. PANASONIC - KX-E2020</t>
  </si>
  <si>
    <t>CINTAS PARA MÁQUINA SUMADORA SHARP</t>
  </si>
  <si>
    <t>CORRECTOR LIQUIDO BLANCO</t>
  </si>
  <si>
    <t xml:space="preserve">DVD CON CARÁTULA </t>
  </si>
  <si>
    <t>ESPIRALES</t>
  </si>
  <si>
    <t>FELPAS NEGRA</t>
  </si>
  <si>
    <t xml:space="preserve">FOLDER 8 1/2 X 11 OFINETA </t>
  </si>
  <si>
    <t xml:space="preserve">FOLDER 8 1/2 X 13 OFINETA </t>
  </si>
  <si>
    <t xml:space="preserve">FOLDER 8 1/2 X 14 OFINETA </t>
  </si>
  <si>
    <t>FOLDERS CON BOLSILLOS CND</t>
  </si>
  <si>
    <t>GANCHOS DE FOLDER</t>
  </si>
  <si>
    <t>GRAPADORAS STANDARS</t>
  </si>
  <si>
    <t>GRAPAS ESTÁNDARS</t>
  </si>
  <si>
    <t>LAPICEROS</t>
  </si>
  <si>
    <t xml:space="preserve">LÁPIZ DE CARBÓN </t>
  </si>
  <si>
    <t>LIBRETA RAYADA 5 X 8</t>
  </si>
  <si>
    <t>LIBRETA RAYADA 8 1/2 X 11</t>
  </si>
  <si>
    <t>LIBRO RECORD 500 PAGS</t>
  </si>
  <si>
    <t>MARCADORES MÁGICOS</t>
  </si>
  <si>
    <t>PAPEL 8 1/2 X 11</t>
  </si>
  <si>
    <t>PAPEL 8 1/2 X 13</t>
  </si>
  <si>
    <t>PAPEL 8 1/2 X 14</t>
  </si>
  <si>
    <t>PAPEL CONTÍNUO 8 1/2 X 11</t>
  </si>
  <si>
    <t>PAPEL DE SUMADORA TIRILLA</t>
  </si>
  <si>
    <t xml:space="preserve">PAPEL PARA FAX BROTHER PC 402 RF </t>
  </si>
  <si>
    <t>PAPEL PARA FAX UX-5CR</t>
  </si>
  <si>
    <t>PAPEL PERIÓDICO 8 1/2 X 11</t>
  </si>
  <si>
    <t xml:space="preserve">PAPEL ROTA FOLIO </t>
  </si>
  <si>
    <t>PAPEL TIMBRADO CND 8 1/2 X 11</t>
  </si>
  <si>
    <t>PAPEL TIMBRADO ESCUDO 8 1/2 X 11</t>
  </si>
  <si>
    <t>PAPEL ESCUDO EN HILO 8 1/2 X 11</t>
  </si>
  <si>
    <t xml:space="preserve">PERFORADORAS DE 2 HOYOS </t>
  </si>
  <si>
    <t>PORTADAS P/ ENCUADERNACIÓN</t>
  </si>
  <si>
    <t>POST-IT 3 X 2</t>
  </si>
  <si>
    <t>POST-IT 3 X 3</t>
  </si>
  <si>
    <t>REFILC P/FAX BROTHER 560/580 M</t>
  </si>
  <si>
    <t xml:space="preserve">REGLAS DE 12 PULGADAS </t>
  </si>
  <si>
    <t>RESALTADORES FLUORESCENTES</t>
  </si>
  <si>
    <t>SACA PUNTA ELÉCTRICO</t>
  </si>
  <si>
    <t>SACA PUNTA EN METAL PEQ.</t>
  </si>
  <si>
    <t>SOBRES  TIMBRADOS DE PALOMITA</t>
  </si>
  <si>
    <t xml:space="preserve">SOBRES  MANILA 10 X 13 </t>
  </si>
  <si>
    <t>SOBRES  MANILA 9 X 12</t>
  </si>
  <si>
    <t>SOBRES TIMBRADOS CON ESCUDO NACIONAL</t>
  </si>
  <si>
    <t xml:space="preserve">SOBRES TIMBRADOS ESC. NAC. EN HILO </t>
  </si>
  <si>
    <t>TIJERA</t>
  </si>
  <si>
    <t>TINTAS GOTERA P SELLOS PRETINTADOS</t>
  </si>
  <si>
    <t>TONER 2041/2051</t>
  </si>
  <si>
    <t>TONER HP 6511A</t>
  </si>
  <si>
    <t>TONER HP 226 A</t>
  </si>
  <si>
    <t>TONER HP CE285A</t>
  </si>
  <si>
    <t>TONER HP CE505A</t>
  </si>
  <si>
    <t>TONER HP-CB540 NEGRO</t>
  </si>
  <si>
    <t>TONER HP-CE 280 ORIGINAL</t>
  </si>
  <si>
    <t>TONER HP-CE 280A</t>
  </si>
  <si>
    <t>TONER HP-CE 283 A</t>
  </si>
  <si>
    <t>TONER HP-CF350A</t>
  </si>
  <si>
    <t>TONER HP-CF351A</t>
  </si>
  <si>
    <t>TONER HP-CF352A</t>
  </si>
  <si>
    <t>TONER HP-CF353A</t>
  </si>
  <si>
    <t>TONER HP-Q7551 A</t>
  </si>
  <si>
    <t>TONER LEXMARK X463 X464X466</t>
  </si>
  <si>
    <t>TONER COPIADORA SHARP AL 204 TD</t>
  </si>
  <si>
    <t>TONER P-COPIADORA TOSHIBA T1640</t>
  </si>
  <si>
    <t>TONER TOSHIBA 1200 E</t>
  </si>
  <si>
    <t>TONER XEROX 03045</t>
  </si>
  <si>
    <t>TONER XEROX 5624 COPIADORA</t>
  </si>
  <si>
    <t>DESCRIPCIÓN DE MATERIAL</t>
  </si>
  <si>
    <t>UNIDAD DE MEDIDA</t>
  </si>
  <si>
    <t>LIC.DAVID MINAYA PEÑA,</t>
  </si>
  <si>
    <t>ALMACÉN DE SUMINISTRO</t>
  </si>
  <si>
    <t>Descripción del suministro</t>
  </si>
  <si>
    <t>CLIPS GRANDES No. 2</t>
  </si>
  <si>
    <t>CLIPS PEQUEÑOS  No. 1</t>
  </si>
  <si>
    <t>PEGAMENTO EN BARRA (UHU)</t>
  </si>
  <si>
    <t>PAPEL HILO 8 1/2 X 11</t>
  </si>
  <si>
    <t xml:space="preserve">CAFÉ </t>
  </si>
  <si>
    <t>REPUESTOS AMBIENTADOR</t>
  </si>
  <si>
    <t>CREMORA</t>
  </si>
  <si>
    <t>BRILLO VERDE</t>
  </si>
  <si>
    <t>PAQUETE</t>
  </si>
  <si>
    <t>POTE</t>
  </si>
  <si>
    <t>ROLLO</t>
  </si>
  <si>
    <t>CAJA</t>
  </si>
  <si>
    <t>LATA</t>
  </si>
  <si>
    <t>EXISTENCIA</t>
  </si>
  <si>
    <t>CLORO</t>
  </si>
  <si>
    <t>ESCOBAS</t>
  </si>
  <si>
    <t>SUAPE</t>
  </si>
  <si>
    <t>AMBIENTADOR EN SPRAY</t>
  </si>
  <si>
    <t>REFILL</t>
  </si>
  <si>
    <t xml:space="preserve">AZÚCAR </t>
  </si>
  <si>
    <t xml:space="preserve">JABÓN LIQUIDO </t>
  </si>
  <si>
    <t>TÉ DE MANZANILLA</t>
  </si>
  <si>
    <t>VASOS PLÁSTICOS 7 Oz.</t>
  </si>
  <si>
    <t>TÉ DE ANIS- LA LEONESA</t>
  </si>
  <si>
    <t>TÉ ROJO -POMPADOUR</t>
  </si>
  <si>
    <t>TÉ FRIO 4C</t>
  </si>
  <si>
    <t>FUNDAS PLASTICAS 100/1</t>
  </si>
  <si>
    <t>Total</t>
  </si>
  <si>
    <t>AL 29 DE DICIEMBRE DEL 2017</t>
  </si>
  <si>
    <t>S  A  L  I  D  A  S    P O R     D   Í   A</t>
  </si>
  <si>
    <t>BALANCE INICIAL EN UNIDAD DE MEDIDA</t>
  </si>
  <si>
    <t xml:space="preserve">TOTAL SALIDAS CANTIDAD  EN UND.  DE MEDIDA </t>
  </si>
  <si>
    <t>UNIDAD</t>
  </si>
  <si>
    <t>PAQUETE  1 LB.</t>
  </si>
  <si>
    <t>GALÓN</t>
  </si>
  <si>
    <t>CUBETAS PLÁSTICAS</t>
  </si>
  <si>
    <t xml:space="preserve">UNIDAD  </t>
  </si>
  <si>
    <t>ESPONJAS</t>
  </si>
  <si>
    <t>PAPEL TOALLA</t>
  </si>
  <si>
    <t>VASOS PLÁSTICOS 3 Oz.</t>
  </si>
  <si>
    <t>ENTRADAS</t>
  </si>
  <si>
    <t>INVENTARIO DE MATERIAL DE LIMPIEZA Y COMESTIBLES</t>
  </si>
  <si>
    <r>
      <t xml:space="preserve">Valor en RD$ </t>
    </r>
    <r>
      <rPr>
        <b/>
        <sz val="9"/>
        <color rgb="FF0000FF"/>
        <rFont val="Arial"/>
        <family val="2"/>
      </rPr>
      <t>Existencia Mes Anterior</t>
    </r>
  </si>
  <si>
    <t>Total Existencia Mes Actual</t>
  </si>
  <si>
    <r>
      <t xml:space="preserve">Total RD$ </t>
    </r>
    <r>
      <rPr>
        <b/>
        <sz val="11"/>
        <color rgb="FF0000FF"/>
        <rFont val="Calibri"/>
        <family val="2"/>
      </rPr>
      <t>Existencia Mes Actual</t>
    </r>
  </si>
  <si>
    <t>AMBIENTADOR EN SPRAY 8 OZ.</t>
  </si>
  <si>
    <t>UND.</t>
  </si>
  <si>
    <t>AZÚCAR  CREMA  5 LBS.</t>
  </si>
  <si>
    <t>AZÚCAR SPLENDA  500/1</t>
  </si>
  <si>
    <t>CAFÉ 1 LIBRA.</t>
  </si>
  <si>
    <t>CHOCOLATE MUNÉ 24/1</t>
  </si>
  <si>
    <t>CREMORA 22 OZ.</t>
  </si>
  <si>
    <t>CUBETAS PLÁSTICAS DE 3 GLS.</t>
  </si>
  <si>
    <t xml:space="preserve">DESINFECTANTE </t>
  </si>
  <si>
    <t>FUNDAS PLÁSTICAS 100/1 - 60 GLS</t>
  </si>
  <si>
    <t>FARDO</t>
  </si>
  <si>
    <t>JABÓN LIQUIDO DE FREGAR</t>
  </si>
  <si>
    <t xml:space="preserve">PAPEL HIGIÉNICO SCOTT DOBLE </t>
  </si>
  <si>
    <t>REPUESTOS AMBIENTADOR ELÉCTRICO</t>
  </si>
  <si>
    <t>SERVILLETAS  500/1</t>
  </si>
  <si>
    <t>SUAPER CON PALO</t>
  </si>
  <si>
    <t>TÉ DE ANIS- LA LEONESA 25/1</t>
  </si>
  <si>
    <t>TÉ DE MANZANILLA 25/1</t>
  </si>
  <si>
    <t>TÉ FRIO 4C / 5 LIBS.</t>
  </si>
  <si>
    <t>TÉ ROJO -POMPADOUR 25/1</t>
  </si>
  <si>
    <t>VASOS PLÁSTICOS 7 Oz. 50/1</t>
  </si>
  <si>
    <t>LIC. AROSA ECHENIQUE</t>
  </si>
  <si>
    <t>LIC.DAVID MINAYA PEÑA</t>
  </si>
  <si>
    <t>CONTADOR</t>
  </si>
  <si>
    <t>Fecha: 28 de Diciembre 2017</t>
  </si>
  <si>
    <t>BRILLO DE ALAMBRE</t>
  </si>
  <si>
    <t>VASOS PLÁSTICOS 3 Oz. 50/1</t>
  </si>
  <si>
    <t>SERVILLETAS DE MESA 500/1</t>
  </si>
  <si>
    <t>PAPEL HIGIENICO SCOTT DOBLE</t>
  </si>
  <si>
    <t>AZÚCAR SPLENDA 500/1</t>
  </si>
  <si>
    <t>CHOCOLATE MUNÉ</t>
  </si>
  <si>
    <t>LIBRAS</t>
  </si>
  <si>
    <t>PAPEL HIGIÉNICO TOALLA</t>
  </si>
  <si>
    <t>SALIDAS  DE SUMINISTRO AL 31 DE ENERO 2018</t>
  </si>
  <si>
    <t>AL 31 DE ENERO DEL 2018</t>
  </si>
  <si>
    <t>DETERGENTE EN POLVO 04 LBS</t>
  </si>
  <si>
    <t>DETERGENTE EN POLVO 02 LBS</t>
  </si>
  <si>
    <t>COSTO UNIATARIO</t>
  </si>
  <si>
    <t>TOTAL ENTRADAS EN RD$</t>
  </si>
  <si>
    <t>DETERGENTE EN POLVO 30 LIBRS,</t>
  </si>
  <si>
    <t>TOTAL SALIDAS EN RD$</t>
  </si>
  <si>
    <t>Cuenta</t>
  </si>
  <si>
    <t>2.3.9.2</t>
  </si>
  <si>
    <t>2.3.3.2</t>
  </si>
  <si>
    <t>2.3.5.5</t>
  </si>
  <si>
    <t>2.3.3.3</t>
  </si>
  <si>
    <t>2.3.3.1</t>
  </si>
  <si>
    <t>31.01.2018</t>
  </si>
  <si>
    <r>
      <rPr>
        <b/>
        <sz val="10"/>
        <color rgb="FF0000FF"/>
        <rFont val="Calibri"/>
        <family val="2"/>
        <scheme val="minor"/>
      </rPr>
      <t>FORMULARIOS SECUENCIA:</t>
    </r>
    <r>
      <rPr>
        <b/>
        <sz val="10"/>
        <color theme="1"/>
        <rFont val="Calibri"/>
        <family val="2"/>
        <scheme val="minor"/>
      </rPr>
      <t xml:space="preserve">  DESDE </t>
    </r>
    <r>
      <rPr>
        <b/>
        <sz val="10"/>
        <color rgb="FFC00000"/>
        <rFont val="Calibri"/>
        <family val="2"/>
        <scheme val="minor"/>
      </rPr>
      <t xml:space="preserve">9274 </t>
    </r>
    <r>
      <rPr>
        <b/>
        <sz val="10"/>
        <color theme="1"/>
        <rFont val="Calibri"/>
        <family val="2"/>
        <scheme val="minor"/>
      </rPr>
      <t>HASTA 9359</t>
    </r>
  </si>
  <si>
    <t>TONER CE-411A AZUL</t>
  </si>
  <si>
    <t>TINTA EPSON AZUL 664220</t>
  </si>
  <si>
    <t>TINTA EPSON MAGENTA 664320</t>
  </si>
  <si>
    <t>TINTA EPSON NEGRA 664120</t>
  </si>
  <si>
    <t>TINTA EPSON AMARILLA 664420</t>
  </si>
  <si>
    <t>TONER HP- LASERJET Q5949 ORIGINAL</t>
  </si>
  <si>
    <t xml:space="preserve">CINTA ADHESIVA DE 2" </t>
  </si>
  <si>
    <t>CINTA ADHESIVAS TRANSP 3/4"</t>
  </si>
  <si>
    <t>DISPENSADOR DE CINTA 3/4"</t>
  </si>
  <si>
    <t xml:space="preserve">Costo unitario en RD$ </t>
  </si>
  <si>
    <t xml:space="preserve">Valor en RD$ </t>
  </si>
  <si>
    <t xml:space="preserve">Existencia Mes Anterior </t>
  </si>
  <si>
    <t>Fecha de registro</t>
  </si>
  <si>
    <t>Código de Bienes Nacionales (si aplica)</t>
  </si>
  <si>
    <t>Código
Institucional</t>
  </si>
  <si>
    <t>Unidad de medida</t>
  </si>
  <si>
    <t>TONER CE-410A NEGRO (305A)</t>
  </si>
  <si>
    <t>TONER CE-412A AMARILLO (305A)</t>
  </si>
  <si>
    <t>TONER CE-413A MAGENTA  (305A)</t>
  </si>
  <si>
    <t>Fecha: 8 de Febrero 2018</t>
  </si>
  <si>
    <t>LICDA. YADELKIS M. DURAN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</si>
</sst>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dd/mm/yyyy;@"/>
    <numFmt numFmtId="165" formatCode="#,##0.00_ ;[Red]\-#,##0.00\ "/>
    <numFmt numFmtId="166" formatCode="_-* #,##0.000_-;\-* #,##0.000_-;_-* &quot;-&quot;??_-;_-@_-"/>
    <numFmt numFmtId="167" formatCode="_-* #,##0_-;\-* #,##0_-;_-* &quot;-&quot;??_-;_-@_-"/>
  </numFmts>
  <fonts count="4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1"/>
      <color rgb="FF000000"/>
      <name val="Calibri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C00000"/>
      <name val="Arial"/>
      <family val="2"/>
    </font>
    <font>
      <b/>
      <sz val="9"/>
      <color rgb="FF0000FF"/>
      <name val="Arial"/>
      <family val="2"/>
    </font>
    <font>
      <b/>
      <sz val="11"/>
      <color rgb="FF0000FF"/>
      <name val="Calibri"/>
      <family val="2"/>
    </font>
    <font>
      <sz val="9"/>
      <color indexed="8"/>
      <name val="Arial"/>
      <family val="2"/>
    </font>
    <font>
      <sz val="9"/>
      <color rgb="FF0000FF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charset val="204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  <charset val="204"/>
    </font>
    <font>
      <b/>
      <sz val="8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Times New Roman"/>
      <family val="1"/>
    </font>
    <font>
      <sz val="7"/>
      <color theme="1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43" fontId="1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56">
    <xf numFmtId="0" fontId="0" fillId="0" borderId="0" xfId="0"/>
    <xf numFmtId="0" fontId="1" fillId="0" borderId="0" xfId="1"/>
    <xf numFmtId="0" fontId="1" fillId="0" borderId="0" xfId="1" applyFill="1"/>
    <xf numFmtId="43" fontId="1" fillId="0" borderId="0" xfId="1" applyNumberFormat="1"/>
    <xf numFmtId="4" fontId="1" fillId="0" borderId="0" xfId="1" applyNumberFormat="1" applyBorder="1"/>
    <xf numFmtId="0" fontId="11" fillId="0" borderId="4" xfId="0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4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center" vertical="center"/>
    </xf>
    <xf numFmtId="0" fontId="0" fillId="0" borderId="0" xfId="0" applyFont="1"/>
    <xf numFmtId="0" fontId="12" fillId="4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3" borderId="3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4" xfId="0" applyBorder="1"/>
    <xf numFmtId="0" fontId="0" fillId="0" borderId="4" xfId="0" applyFill="1" applyBorder="1"/>
    <xf numFmtId="0" fontId="0" fillId="0" borderId="0" xfId="0" applyBorder="1"/>
    <xf numFmtId="0" fontId="12" fillId="4" borderId="3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6" xfId="0" applyFill="1" applyBorder="1"/>
    <xf numFmtId="0" fontId="13" fillId="5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0" fontId="0" fillId="0" borderId="4" xfId="6" applyNumberFormat="1" applyFont="1" applyBorder="1"/>
    <xf numFmtId="0" fontId="10" fillId="6" borderId="4" xfId="0" applyFont="1" applyFill="1" applyBorder="1"/>
    <xf numFmtId="0" fontId="10" fillId="6" borderId="4" xfId="6" applyNumberFormat="1" applyFont="1" applyFill="1" applyBorder="1"/>
    <xf numFmtId="0" fontId="10" fillId="6" borderId="6" xfId="0" applyFont="1" applyFill="1" applyBorder="1"/>
    <xf numFmtId="0" fontId="0" fillId="0" borderId="4" xfId="6" applyNumberFormat="1" applyFont="1" applyFill="1" applyBorder="1"/>
    <xf numFmtId="0" fontId="4" fillId="3" borderId="9" xfId="1" applyFont="1" applyFill="1" applyBorder="1" applyAlignment="1">
      <alignment horizontal="center" vertical="center" wrapText="1"/>
    </xf>
    <xf numFmtId="4" fontId="21" fillId="0" borderId="4" xfId="1" applyNumberFormat="1" applyFont="1" applyFill="1" applyBorder="1" applyAlignment="1">
      <alignment horizontal="right" vertical="center"/>
    </xf>
    <xf numFmtId="43" fontId="22" fillId="0" borderId="4" xfId="1" applyNumberFormat="1" applyFont="1" applyFill="1" applyBorder="1" applyAlignment="1">
      <alignment vertical="center"/>
    </xf>
    <xf numFmtId="0" fontId="23" fillId="0" borderId="0" xfId="1" applyFont="1"/>
    <xf numFmtId="43" fontId="22" fillId="0" borderId="0" xfId="1" applyNumberFormat="1" applyFont="1"/>
    <xf numFmtId="4" fontId="22" fillId="0" borderId="10" xfId="1" applyNumberFormat="1" applyFont="1" applyBorder="1"/>
    <xf numFmtId="0" fontId="22" fillId="0" borderId="0" xfId="1" applyFont="1"/>
    <xf numFmtId="0" fontId="22" fillId="0" borderId="0" xfId="1" applyFont="1" applyFill="1"/>
    <xf numFmtId="43" fontId="22" fillId="0" borderId="10" xfId="1" applyNumberFormat="1" applyFont="1" applyFill="1" applyBorder="1"/>
    <xf numFmtId="0" fontId="9" fillId="0" borderId="0" xfId="0" applyFont="1"/>
    <xf numFmtId="0" fontId="24" fillId="0" borderId="0" xfId="1" applyFont="1"/>
    <xf numFmtId="43" fontId="24" fillId="0" borderId="0" xfId="1" applyNumberFormat="1" applyFont="1"/>
    <xf numFmtId="0" fontId="25" fillId="0" borderId="0" xfId="0" applyFont="1" applyFill="1" applyBorder="1"/>
    <xf numFmtId="0" fontId="26" fillId="0" borderId="0" xfId="0" applyFont="1" applyFill="1" applyBorder="1"/>
    <xf numFmtId="0" fontId="3" fillId="0" borderId="0" xfId="0" applyFont="1" applyFill="1" applyBorder="1"/>
    <xf numFmtId="0" fontId="24" fillId="0" borderId="0" xfId="1" applyFont="1" applyFill="1"/>
    <xf numFmtId="0" fontId="3" fillId="0" borderId="0" xfId="0" applyFont="1" applyFill="1"/>
    <xf numFmtId="0" fontId="9" fillId="0" borderId="0" xfId="0" applyFont="1" applyFill="1" applyBorder="1"/>
    <xf numFmtId="0" fontId="9" fillId="0" borderId="0" xfId="0" applyFont="1" applyFill="1"/>
    <xf numFmtId="0" fontId="4" fillId="3" borderId="11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/>
    </xf>
    <xf numFmtId="43" fontId="20" fillId="0" borderId="4" xfId="6" applyFont="1" applyFill="1" applyBorder="1" applyAlignment="1">
      <alignment horizontal="right" vertical="center"/>
    </xf>
    <xf numFmtId="43" fontId="22" fillId="0" borderId="4" xfId="6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6" fillId="0" borderId="4" xfId="1" applyFont="1" applyFill="1" applyBorder="1" applyAlignment="1">
      <alignment horizontal="center" vertical="center" wrapText="1"/>
    </xf>
    <xf numFmtId="0" fontId="27" fillId="0" borderId="4" xfId="1" applyFont="1" applyFill="1" applyBorder="1" applyAlignment="1">
      <alignment vertical="center"/>
    </xf>
    <xf numFmtId="0" fontId="11" fillId="0" borderId="4" xfId="1" applyFont="1" applyFill="1" applyBorder="1" applyAlignment="1">
      <alignment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43" fontId="0" fillId="0" borderId="0" xfId="0" applyNumberFormat="1" applyFill="1"/>
    <xf numFmtId="43" fontId="22" fillId="0" borderId="0" xfId="6" applyFont="1" applyFill="1"/>
    <xf numFmtId="43" fontId="1" fillId="0" borderId="0" xfId="6" applyFont="1" applyFill="1"/>
    <xf numFmtId="43" fontId="4" fillId="2" borderId="3" xfId="6" applyFont="1" applyFill="1" applyBorder="1" applyAlignment="1">
      <alignment horizontal="center" vertical="center" wrapText="1"/>
    </xf>
    <xf numFmtId="43" fontId="27" fillId="0" borderId="4" xfId="6" applyFont="1" applyFill="1" applyBorder="1" applyAlignment="1">
      <alignment vertical="center"/>
    </xf>
    <xf numFmtId="43" fontId="9" fillId="0" borderId="0" xfId="6" applyFont="1"/>
    <xf numFmtId="43" fontId="24" fillId="0" borderId="0" xfId="6" applyFont="1"/>
    <xf numFmtId="43" fontId="26" fillId="0" borderId="0" xfId="6" applyFont="1" applyFill="1" applyBorder="1"/>
    <xf numFmtId="43" fontId="3" fillId="0" borderId="0" xfId="6" applyFont="1" applyFill="1"/>
    <xf numFmtId="43" fontId="9" fillId="0" borderId="0" xfId="6" applyFont="1" applyFill="1"/>
    <xf numFmtId="43" fontId="9" fillId="0" borderId="0" xfId="6" applyFont="1" applyFill="1" applyBorder="1"/>
    <xf numFmtId="43" fontId="0" fillId="0" borderId="0" xfId="6" applyFont="1"/>
    <xf numFmtId="0" fontId="2" fillId="0" borderId="0" xfId="1" applyFont="1" applyAlignment="1"/>
    <xf numFmtId="0" fontId="17" fillId="0" borderId="0" xfId="1" applyFont="1" applyBorder="1" applyAlignment="1"/>
    <xf numFmtId="0" fontId="3" fillId="0" borderId="0" xfId="1" applyFont="1" applyBorder="1" applyAlignment="1"/>
    <xf numFmtId="0" fontId="3" fillId="0" borderId="0" xfId="1" applyFont="1" applyFill="1" applyBorder="1" applyAlignment="1"/>
    <xf numFmtId="0" fontId="1" fillId="0" borderId="4" xfId="1" applyFill="1" applyBorder="1"/>
    <xf numFmtId="43" fontId="22" fillId="0" borderId="4" xfId="6" applyFont="1" applyFill="1" applyBorder="1"/>
    <xf numFmtId="2" fontId="27" fillId="0" borderId="4" xfId="1" applyNumberFormat="1" applyFont="1" applyFill="1" applyBorder="1" applyAlignment="1">
      <alignment vertical="center"/>
    </xf>
    <xf numFmtId="43" fontId="11" fillId="0" borderId="4" xfId="1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0" fontId="8" fillId="0" borderId="4" xfId="1" applyFont="1" applyFill="1" applyBorder="1" applyAlignment="1">
      <alignment horizontal="left" vertical="center"/>
    </xf>
    <xf numFmtId="43" fontId="1" fillId="0" borderId="4" xfId="6" applyFont="1" applyFill="1" applyBorder="1"/>
    <xf numFmtId="43" fontId="22" fillId="5" borderId="4" xfId="6" applyFont="1" applyFill="1" applyBorder="1" applyAlignment="1">
      <alignment vertical="center"/>
    </xf>
    <xf numFmtId="43" fontId="20" fillId="5" borderId="4" xfId="6" applyFont="1" applyFill="1" applyBorder="1" applyAlignment="1">
      <alignment horizontal="right" vertical="center"/>
    </xf>
    <xf numFmtId="0" fontId="8" fillId="0" borderId="1" xfId="7" applyFont="1" applyFill="1" applyBorder="1" applyAlignment="1">
      <alignment horizontal="left" vertical="center"/>
    </xf>
    <xf numFmtId="0" fontId="8" fillId="0" borderId="4" xfId="7" applyFont="1" applyFill="1" applyBorder="1" applyAlignment="1">
      <alignment vertical="center"/>
    </xf>
    <xf numFmtId="0" fontId="8" fillId="0" borderId="4" xfId="7" applyFont="1" applyFill="1" applyBorder="1" applyAlignment="1">
      <alignment horizontal="center" vertical="center"/>
    </xf>
    <xf numFmtId="0" fontId="0" fillId="6" borderId="4" xfId="0" applyFill="1" applyBorder="1"/>
    <xf numFmtId="167" fontId="8" fillId="0" borderId="4" xfId="6" applyNumberFormat="1" applyFont="1" applyFill="1" applyBorder="1" applyAlignment="1">
      <alignment vertical="center"/>
    </xf>
    <xf numFmtId="0" fontId="11" fillId="0" borderId="0" xfId="0" applyFont="1" applyFill="1"/>
    <xf numFmtId="0" fontId="28" fillId="0" borderId="0" xfId="7" applyFont="1"/>
    <xf numFmtId="0" fontId="16" fillId="0" borderId="0" xfId="0" applyFont="1"/>
    <xf numFmtId="0" fontId="29" fillId="0" borderId="0" xfId="7" applyFont="1" applyAlignment="1">
      <alignment horizontal="center"/>
    </xf>
    <xf numFmtId="0" fontId="28" fillId="0" borderId="0" xfId="7" applyFont="1" applyFill="1"/>
    <xf numFmtId="0" fontId="28" fillId="0" borderId="0" xfId="7" applyFont="1" applyAlignment="1">
      <alignment horizontal="center"/>
    </xf>
    <xf numFmtId="43" fontId="28" fillId="0" borderId="0" xfId="7" applyNumberFormat="1" applyFont="1" applyFill="1"/>
    <xf numFmtId="0" fontId="27" fillId="2" borderId="4" xfId="7" applyFont="1" applyFill="1" applyBorder="1" applyAlignment="1">
      <alignment horizontal="center" vertical="center"/>
    </xf>
    <xf numFmtId="0" fontId="27" fillId="3" borderId="5" xfId="7" applyFont="1" applyFill="1" applyBorder="1" applyAlignment="1">
      <alignment horizontal="center" vertical="center" wrapText="1"/>
    </xf>
    <xf numFmtId="0" fontId="27" fillId="3" borderId="1" xfId="7" applyFont="1" applyFill="1" applyBorder="1" applyAlignment="1">
      <alignment horizontal="center" vertical="center" wrapText="1"/>
    </xf>
    <xf numFmtId="0" fontId="27" fillId="3" borderId="2" xfId="7" applyFont="1" applyFill="1" applyBorder="1" applyAlignment="1">
      <alignment horizontal="center" vertical="center" wrapText="1"/>
    </xf>
    <xf numFmtId="0" fontId="27" fillId="3" borderId="4" xfId="7" applyFont="1" applyFill="1" applyBorder="1" applyAlignment="1">
      <alignment horizontal="center" vertical="center" wrapText="1"/>
    </xf>
    <xf numFmtId="0" fontId="27" fillId="3" borderId="3" xfId="7" applyFont="1" applyFill="1" applyBorder="1" applyAlignment="1">
      <alignment horizontal="center" vertical="center" wrapText="1"/>
    </xf>
    <xf numFmtId="0" fontId="27" fillId="2" borderId="4" xfId="7" applyFont="1" applyFill="1" applyBorder="1" applyAlignment="1">
      <alignment horizontal="center" vertical="center" wrapText="1"/>
    </xf>
    <xf numFmtId="0" fontId="32" fillId="2" borderId="4" xfId="7" applyFont="1" applyFill="1" applyBorder="1" applyAlignment="1">
      <alignment horizontal="center" vertical="center"/>
    </xf>
    <xf numFmtId="0" fontId="31" fillId="0" borderId="4" xfId="7" applyFont="1" applyFill="1" applyBorder="1" applyAlignment="1">
      <alignment horizontal="center"/>
    </xf>
    <xf numFmtId="0" fontId="8" fillId="0" borderId="5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165" fontId="8" fillId="0" borderId="4" xfId="7" applyNumberFormat="1" applyFont="1" applyFill="1" applyBorder="1" applyAlignment="1">
      <alignment vertical="center"/>
    </xf>
    <xf numFmtId="0" fontId="28" fillId="0" borderId="0" xfId="7" applyFont="1" applyAlignment="1">
      <alignment horizontal="center" vertical="center"/>
    </xf>
    <xf numFmtId="0" fontId="16" fillId="0" borderId="0" xfId="0" applyFont="1" applyFill="1"/>
    <xf numFmtId="0" fontId="8" fillId="0" borderId="1" xfId="7" applyFont="1" applyFill="1" applyBorder="1" applyAlignment="1">
      <alignment vertical="center"/>
    </xf>
    <xf numFmtId="0" fontId="8" fillId="0" borderId="6" xfId="7" applyFont="1" applyFill="1" applyBorder="1" applyAlignment="1">
      <alignment horizontal="left" vertical="center"/>
    </xf>
    <xf numFmtId="43" fontId="33" fillId="0" borderId="0" xfId="6" applyFont="1" applyFill="1"/>
    <xf numFmtId="0" fontId="8" fillId="0" borderId="0" xfId="7" applyFont="1" applyFill="1" applyBorder="1" applyAlignment="1">
      <alignment horizontal="left" vertical="center"/>
    </xf>
    <xf numFmtId="0" fontId="8" fillId="0" borderId="4" xfId="7" applyFont="1" applyFill="1" applyBorder="1" applyAlignment="1">
      <alignment horizontal="left" vertical="center"/>
    </xf>
    <xf numFmtId="0" fontId="8" fillId="0" borderId="2" xfId="7" applyFont="1" applyFill="1" applyBorder="1" applyAlignment="1">
      <alignment horizontal="center" vertical="center"/>
    </xf>
    <xf numFmtId="166" fontId="8" fillId="0" borderId="2" xfId="6" applyNumberFormat="1" applyFont="1" applyFill="1" applyBorder="1" applyAlignment="1">
      <alignment horizontal="right" vertical="center"/>
    </xf>
    <xf numFmtId="0" fontId="11" fillId="0" borderId="0" xfId="7" applyFont="1"/>
    <xf numFmtId="43" fontId="11" fillId="0" borderId="0" xfId="0" applyNumberFormat="1" applyFont="1" applyFill="1"/>
    <xf numFmtId="4" fontId="11" fillId="0" borderId="7" xfId="7" applyNumberFormat="1" applyFont="1" applyFill="1" applyBorder="1"/>
    <xf numFmtId="43" fontId="11" fillId="0" borderId="7" xfId="7" applyNumberFormat="1" applyFont="1" applyFill="1" applyBorder="1"/>
    <xf numFmtId="43" fontId="28" fillId="0" borderId="0" xfId="6" applyFont="1" applyBorder="1"/>
    <xf numFmtId="0" fontId="28" fillId="0" borderId="0" xfId="7" applyFont="1" applyFill="1" applyBorder="1"/>
    <xf numFmtId="0" fontId="35" fillId="0" borderId="0" xfId="0" applyFont="1"/>
    <xf numFmtId="43" fontId="36" fillId="0" borderId="0" xfId="6" applyFont="1" applyFill="1" applyBorder="1"/>
    <xf numFmtId="0" fontId="37" fillId="0" borderId="0" xfId="0" applyFont="1" applyFill="1" applyBorder="1"/>
    <xf numFmtId="43" fontId="28" fillId="0" borderId="0" xfId="7" applyNumberFormat="1" applyFont="1"/>
    <xf numFmtId="0" fontId="38" fillId="0" borderId="0" xfId="0" applyFont="1" applyFill="1"/>
    <xf numFmtId="0" fontId="36" fillId="0" borderId="0" xfId="0" applyFont="1" applyFill="1" applyBorder="1"/>
    <xf numFmtId="0" fontId="38" fillId="0" borderId="0" xfId="0" applyFont="1" applyFill="1" applyBorder="1"/>
    <xf numFmtId="0" fontId="35" fillId="0" borderId="0" xfId="0" applyFont="1" applyFill="1"/>
    <xf numFmtId="0" fontId="35" fillId="0" borderId="0" xfId="0" applyFont="1" applyFill="1" applyBorder="1"/>
    <xf numFmtId="0" fontId="39" fillId="0" borderId="1" xfId="7" applyFont="1" applyFill="1" applyBorder="1" applyAlignment="1">
      <alignment horizontal="left" vertical="center"/>
    </xf>
    <xf numFmtId="43" fontId="8" fillId="0" borderId="2" xfId="6" applyFont="1" applyFill="1" applyBorder="1" applyAlignment="1">
      <alignment horizontal="right" vertical="center"/>
    </xf>
    <xf numFmtId="43" fontId="8" fillId="0" borderId="4" xfId="6" applyFont="1" applyFill="1" applyBorder="1" applyAlignment="1">
      <alignment horizontal="right" vertical="center"/>
    </xf>
    <xf numFmtId="43" fontId="8" fillId="0" borderId="2" xfId="6" applyFont="1" applyFill="1" applyBorder="1" applyAlignment="1">
      <alignment vertical="center"/>
    </xf>
    <xf numFmtId="43" fontId="8" fillId="0" borderId="6" xfId="6" applyFont="1" applyFill="1" applyBorder="1" applyAlignment="1">
      <alignment vertical="center"/>
    </xf>
    <xf numFmtId="43" fontId="8" fillId="0" borderId="6" xfId="6" applyFont="1" applyFill="1" applyBorder="1" applyAlignment="1">
      <alignment horizontal="right" vertical="center"/>
    </xf>
    <xf numFmtId="43" fontId="8" fillId="0" borderId="13" xfId="6" applyFont="1" applyFill="1" applyBorder="1" applyAlignment="1">
      <alignment horizontal="right" vertical="center"/>
    </xf>
    <xf numFmtId="43" fontId="8" fillId="0" borderId="13" xfId="6" applyFont="1" applyFill="1" applyBorder="1" applyAlignment="1">
      <alignment vertical="center"/>
    </xf>
    <xf numFmtId="43" fontId="8" fillId="0" borderId="4" xfId="6" applyFont="1" applyFill="1" applyBorder="1" applyAlignment="1">
      <alignment vertical="center"/>
    </xf>
    <xf numFmtId="167" fontId="8" fillId="0" borderId="4" xfId="6" applyNumberFormat="1" applyFont="1" applyFill="1" applyBorder="1" applyAlignment="1">
      <alignment horizontal="right" vertical="center"/>
    </xf>
    <xf numFmtId="166" fontId="8" fillId="0" borderId="2" xfId="6" applyNumberFormat="1" applyFont="1" applyFill="1" applyBorder="1" applyAlignment="1">
      <alignment vertical="center"/>
    </xf>
    <xf numFmtId="166" fontId="8" fillId="0" borderId="6" xfId="6" applyNumberFormat="1" applyFont="1" applyFill="1" applyBorder="1" applyAlignment="1">
      <alignment horizontal="right" vertical="center"/>
    </xf>
    <xf numFmtId="0" fontId="29" fillId="0" borderId="0" xfId="7" applyFont="1" applyAlignment="1">
      <alignment horizontal="center"/>
    </xf>
    <xf numFmtId="0" fontId="30" fillId="0" borderId="0" xfId="7" applyFont="1" applyBorder="1" applyAlignment="1">
      <alignment horizontal="center"/>
    </xf>
    <xf numFmtId="0" fontId="30" fillId="0" borderId="0" xfId="7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40" fillId="0" borderId="0" xfId="7" applyFont="1" applyAlignment="1">
      <alignment horizontal="center"/>
    </xf>
    <xf numFmtId="0" fontId="34" fillId="0" borderId="0" xfId="7" applyFont="1" applyFill="1" applyBorder="1" applyAlignment="1">
      <alignment horizontal="center"/>
    </xf>
  </cellXfs>
  <cellStyles count="9">
    <cellStyle name="Millares" xfId="6" builtinId="3"/>
    <cellStyle name="Millares 2" xfId="2"/>
    <cellStyle name="Millares 2 2" xfId="8"/>
    <cellStyle name="Millares 3" xfId="3"/>
    <cellStyle name="Moneda 2" xfId="4"/>
    <cellStyle name="Normal" xfId="0" builtinId="0"/>
    <cellStyle name="Normal 2" xfId="1"/>
    <cellStyle name="Normal 2 2" xfId="7"/>
    <cellStyle name="Normal 3" xfId="5"/>
  </cellStyles>
  <dxfs count="0"/>
  <tableStyles count="0" defaultTableStyle="TableStyleMedium9" defaultPivotStyle="PivotStyleLight16"/>
  <colors>
    <mruColors>
      <color rgb="FF0000FF"/>
      <color rgb="FFF0F0B0"/>
      <color rgb="FFE4DF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315766</xdr:colOff>
      <xdr:row>0</xdr:row>
      <xdr:rowOff>85725</xdr:rowOff>
    </xdr:from>
    <xdr:to>
      <xdr:col>2</xdr:col>
      <xdr:colOff>590550</xdr:colOff>
      <xdr:row>4</xdr:row>
      <xdr:rowOff>123825</xdr:rowOff>
    </xdr:to>
    <xdr:pic>
      <xdr:nvPicPr>
        <xdr:cNvPr id="2" name="1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5366" y="85725"/>
          <a:ext cx="1027259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582467</xdr:colOff>
      <xdr:row>0</xdr:row>
      <xdr:rowOff>47625</xdr:rowOff>
    </xdr:from>
    <xdr:to>
      <xdr:col>3</xdr:col>
      <xdr:colOff>57150</xdr:colOff>
      <xdr:row>4</xdr:row>
      <xdr:rowOff>42141</xdr:rowOff>
    </xdr:to>
    <xdr:pic>
      <xdr:nvPicPr>
        <xdr:cNvPr id="2" name="1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8267" y="47625"/>
          <a:ext cx="865333" cy="813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582467</xdr:colOff>
      <xdr:row>0</xdr:row>
      <xdr:rowOff>47625</xdr:rowOff>
    </xdr:from>
    <xdr:to>
      <xdr:col>3</xdr:col>
      <xdr:colOff>57150</xdr:colOff>
      <xdr:row>4</xdr:row>
      <xdr:rowOff>42141</xdr:rowOff>
    </xdr:to>
    <xdr:pic>
      <xdr:nvPicPr>
        <xdr:cNvPr id="2" name="1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8267" y="47625"/>
          <a:ext cx="865333" cy="785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NOLOGIA3\Contabilidad\Yadelkis%20Duran\BACK%20UP%20YADELKIS\ESCRITORIO%202017\SUMINISTRO%202017\RESUMEN%20SUMINISTRO%20DIC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INISTRO DICIEMBRE 2017 "/>
      <sheetName val="SALIDAS - REVISADO"/>
      <sheetName val="REGISTRO SALIDAS DIARIO"/>
      <sheetName val="MATERIAL DE LIMPIEZA"/>
      <sheetName val="MAT. LIMP. Y COMEST. DIC.17 RD$"/>
    </sheetNames>
    <sheetDataSet>
      <sheetData sheetId="0"/>
      <sheetData sheetId="1"/>
      <sheetData sheetId="2"/>
      <sheetData sheetId="3">
        <row r="6">
          <cell r="D6">
            <v>0</v>
          </cell>
          <cell r="AC6">
            <v>0</v>
          </cell>
        </row>
        <row r="7">
          <cell r="D7">
            <v>0</v>
          </cell>
          <cell r="AC7">
            <v>8</v>
          </cell>
        </row>
        <row r="8">
          <cell r="D8">
            <v>0</v>
          </cell>
          <cell r="AC8">
            <v>1</v>
          </cell>
        </row>
        <row r="9">
          <cell r="D9">
            <v>9</v>
          </cell>
          <cell r="AC9">
            <v>0</v>
          </cell>
        </row>
        <row r="10">
          <cell r="D10">
            <v>0</v>
          </cell>
          <cell r="AC10">
            <v>0</v>
          </cell>
        </row>
        <row r="11">
          <cell r="D11">
            <v>0</v>
          </cell>
          <cell r="AC11">
            <v>12</v>
          </cell>
        </row>
        <row r="12">
          <cell r="D12">
            <v>0</v>
          </cell>
          <cell r="AC12">
            <v>0</v>
          </cell>
        </row>
        <row r="13">
          <cell r="D13">
            <v>0</v>
          </cell>
          <cell r="AC13">
            <v>2</v>
          </cell>
        </row>
        <row r="14">
          <cell r="D14">
            <v>0</v>
          </cell>
          <cell r="AC14">
            <v>2</v>
          </cell>
        </row>
        <row r="15">
          <cell r="D15">
            <v>0</v>
          </cell>
          <cell r="AC15">
            <v>0</v>
          </cell>
        </row>
        <row r="16">
          <cell r="D16">
            <v>9</v>
          </cell>
          <cell r="AC16">
            <v>2</v>
          </cell>
        </row>
        <row r="17">
          <cell r="AC17">
            <v>0</v>
          </cell>
        </row>
        <row r="18">
          <cell r="D18">
            <v>0</v>
          </cell>
          <cell r="AC18">
            <v>0</v>
          </cell>
        </row>
        <row r="19">
          <cell r="D19">
            <v>25</v>
          </cell>
          <cell r="AC19">
            <v>2</v>
          </cell>
        </row>
        <row r="20">
          <cell r="D20">
            <v>0</v>
          </cell>
          <cell r="AC20">
            <v>2</v>
          </cell>
        </row>
        <row r="21">
          <cell r="D21">
            <v>0</v>
          </cell>
          <cell r="AC21">
            <v>2</v>
          </cell>
        </row>
        <row r="22">
          <cell r="D22">
            <v>192</v>
          </cell>
          <cell r="AC22">
            <v>61</v>
          </cell>
        </row>
        <row r="23">
          <cell r="D23">
            <v>6</v>
          </cell>
          <cell r="AC23">
            <v>2</v>
          </cell>
        </row>
        <row r="24">
          <cell r="D24">
            <v>25</v>
          </cell>
          <cell r="AC24">
            <v>5</v>
          </cell>
        </row>
        <row r="25">
          <cell r="D25">
            <v>10</v>
          </cell>
          <cell r="AC25">
            <v>2</v>
          </cell>
        </row>
        <row r="26">
          <cell r="D26">
            <v>0</v>
          </cell>
          <cell r="AC26">
            <v>1</v>
          </cell>
        </row>
        <row r="27">
          <cell r="D27">
            <v>0</v>
          </cell>
          <cell r="AC27">
            <v>2</v>
          </cell>
        </row>
        <row r="28">
          <cell r="D28">
            <v>0</v>
          </cell>
          <cell r="AC28">
            <v>0</v>
          </cell>
        </row>
        <row r="29">
          <cell r="D29">
            <v>0</v>
          </cell>
          <cell r="AC29">
            <v>1</v>
          </cell>
        </row>
        <row r="30">
          <cell r="D30">
            <v>0</v>
          </cell>
          <cell r="AC30">
            <v>1</v>
          </cell>
        </row>
        <row r="31">
          <cell r="D31">
            <v>24</v>
          </cell>
          <cell r="AC31">
            <v>2</v>
          </cell>
        </row>
        <row r="32">
          <cell r="AC32">
            <v>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tabSelected="1" workbookViewId="0">
      <selection activeCell="A2" sqref="A2:M2"/>
    </sheetView>
  </sheetViews>
  <sheetFormatPr baseColWidth="10" defaultColWidth="9.140625" defaultRowHeight="15" x14ac:dyDescent="0.25"/>
  <cols>
    <col min="1" max="1" width="9.140625" style="94" customWidth="1"/>
    <col min="2" max="2" width="11.28515625" style="98" customWidth="1"/>
    <col min="3" max="3" width="11.85546875" style="94" customWidth="1"/>
    <col min="4" max="4" width="11" style="94" customWidth="1"/>
    <col min="5" max="5" width="27.42578125" style="94" customWidth="1"/>
    <col min="6" max="6" width="11" style="94" customWidth="1"/>
    <col min="7" max="7" width="12" style="94" customWidth="1"/>
    <col min="8" max="8" width="14.42578125" style="94" customWidth="1"/>
    <col min="9" max="9" width="11.42578125" style="94" customWidth="1"/>
    <col min="10" max="10" width="9.140625" style="97"/>
    <col min="11" max="11" width="9.7109375" style="97" bestFit="1" customWidth="1"/>
    <col min="12" max="12" width="10.5703125" style="94" customWidth="1"/>
    <col min="13" max="13" width="12.7109375" style="94" bestFit="1" customWidth="1"/>
    <col min="14" max="14" width="9.140625" style="94"/>
    <col min="15" max="18" width="9.140625" style="95"/>
    <col min="19" max="16384" width="9.140625" style="94"/>
  </cols>
  <sheetData>
    <row r="1" spans="1:18" ht="18" x14ac:dyDescent="0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8" ht="15.75" x14ac:dyDescent="0.25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8" ht="15.75" x14ac:dyDescent="0.25">
      <c r="B3" s="96"/>
      <c r="C3" s="96"/>
      <c r="D3" s="96"/>
      <c r="E3" s="96"/>
      <c r="F3" s="96"/>
      <c r="G3" s="96"/>
      <c r="H3" s="96"/>
      <c r="I3" s="96"/>
    </row>
    <row r="4" spans="1:18" x14ac:dyDescent="0.25">
      <c r="B4" s="149" t="s">
        <v>2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8" x14ac:dyDescent="0.25">
      <c r="B5" s="149" t="s">
        <v>130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8" x14ac:dyDescent="0.25">
      <c r="B6" s="150" t="s">
        <v>211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</row>
    <row r="8" spans="1:18" ht="48" x14ac:dyDescent="0.25">
      <c r="A8" s="100" t="s">
        <v>218</v>
      </c>
      <c r="B8" s="101" t="s">
        <v>238</v>
      </c>
      <c r="C8" s="102" t="s">
        <v>239</v>
      </c>
      <c r="D8" s="102" t="s">
        <v>240</v>
      </c>
      <c r="E8" s="102" t="s">
        <v>131</v>
      </c>
      <c r="F8" s="102" t="s">
        <v>241</v>
      </c>
      <c r="G8" s="103" t="s">
        <v>235</v>
      </c>
      <c r="H8" s="104" t="s">
        <v>236</v>
      </c>
      <c r="I8" s="105" t="s">
        <v>237</v>
      </c>
      <c r="J8" s="106" t="s">
        <v>9</v>
      </c>
      <c r="K8" s="104" t="s">
        <v>10</v>
      </c>
      <c r="L8" s="104" t="s">
        <v>11</v>
      </c>
      <c r="M8" s="107" t="s">
        <v>12</v>
      </c>
    </row>
    <row r="9" spans="1:18" s="112" customFormat="1" x14ac:dyDescent="0.25">
      <c r="A9" s="108" t="s">
        <v>219</v>
      </c>
      <c r="B9" s="109" t="s">
        <v>224</v>
      </c>
      <c r="C9" s="110" t="s">
        <v>13</v>
      </c>
      <c r="D9" s="110" t="s">
        <v>13</v>
      </c>
      <c r="E9" s="88" t="s">
        <v>39</v>
      </c>
      <c r="F9" s="110" t="s">
        <v>14</v>
      </c>
      <c r="G9" s="137">
        <v>147</v>
      </c>
      <c r="H9" s="138">
        <v>293.99</v>
      </c>
      <c r="I9" s="92">
        <v>2</v>
      </c>
      <c r="J9" s="92"/>
      <c r="K9" s="92">
        <v>2</v>
      </c>
      <c r="L9" s="144">
        <v>0</v>
      </c>
      <c r="M9" s="111">
        <f t="shared" ref="M9:M40" si="0">SUM(G9*L9)</f>
        <v>0</v>
      </c>
      <c r="O9" s="95"/>
      <c r="P9" s="95"/>
      <c r="Q9" s="95"/>
      <c r="R9" s="95"/>
    </row>
    <row r="10" spans="1:18" s="97" customFormat="1" x14ac:dyDescent="0.25">
      <c r="A10" s="108" t="s">
        <v>219</v>
      </c>
      <c r="B10" s="109" t="s">
        <v>224</v>
      </c>
      <c r="C10" s="110" t="s">
        <v>13</v>
      </c>
      <c r="D10" s="110" t="s">
        <v>13</v>
      </c>
      <c r="E10" s="88" t="s">
        <v>40</v>
      </c>
      <c r="F10" s="110" t="s">
        <v>15</v>
      </c>
      <c r="G10" s="137">
        <v>24.83</v>
      </c>
      <c r="H10" s="138">
        <v>0</v>
      </c>
      <c r="I10" s="92">
        <v>0</v>
      </c>
      <c r="J10" s="92"/>
      <c r="K10" s="92">
        <v>0</v>
      </c>
      <c r="L10" s="144">
        <v>0</v>
      </c>
      <c r="M10" s="111">
        <f t="shared" si="0"/>
        <v>0</v>
      </c>
      <c r="O10" s="113"/>
      <c r="P10" s="113"/>
      <c r="Q10" s="113"/>
      <c r="R10" s="113"/>
    </row>
    <row r="11" spans="1:18" s="97" customFormat="1" x14ac:dyDescent="0.25">
      <c r="A11" s="108" t="s">
        <v>219</v>
      </c>
      <c r="B11" s="109" t="s">
        <v>224</v>
      </c>
      <c r="C11" s="110" t="s">
        <v>13</v>
      </c>
      <c r="D11" s="110" t="s">
        <v>13</v>
      </c>
      <c r="E11" s="88" t="s">
        <v>41</v>
      </c>
      <c r="F11" s="110" t="s">
        <v>14</v>
      </c>
      <c r="G11" s="120">
        <v>1099.9960000000001</v>
      </c>
      <c r="H11" s="138">
        <v>0</v>
      </c>
      <c r="I11" s="92">
        <v>0</v>
      </c>
      <c r="J11" s="92">
        <v>5</v>
      </c>
      <c r="K11" s="92">
        <v>2</v>
      </c>
      <c r="L11" s="144">
        <v>3</v>
      </c>
      <c r="M11" s="111">
        <f t="shared" si="0"/>
        <v>3299.9880000000003</v>
      </c>
      <c r="O11" s="113"/>
      <c r="P11" s="113"/>
      <c r="Q11" s="113"/>
      <c r="R11" s="113"/>
    </row>
    <row r="12" spans="1:18" s="97" customFormat="1" x14ac:dyDescent="0.25">
      <c r="A12" s="108" t="s">
        <v>219</v>
      </c>
      <c r="B12" s="109" t="s">
        <v>224</v>
      </c>
      <c r="C12" s="110" t="s">
        <v>13</v>
      </c>
      <c r="D12" s="110" t="s">
        <v>13</v>
      </c>
      <c r="E12" s="88" t="s">
        <v>42</v>
      </c>
      <c r="F12" s="110" t="s">
        <v>14</v>
      </c>
      <c r="G12" s="137">
        <v>1092.01</v>
      </c>
      <c r="H12" s="138">
        <v>4368.04</v>
      </c>
      <c r="I12" s="92">
        <v>4</v>
      </c>
      <c r="J12" s="92"/>
      <c r="K12" s="92">
        <v>2</v>
      </c>
      <c r="L12" s="144">
        <v>2</v>
      </c>
      <c r="M12" s="111">
        <f t="shared" si="0"/>
        <v>2184.02</v>
      </c>
      <c r="O12" s="113"/>
      <c r="P12" s="113"/>
      <c r="Q12" s="113"/>
      <c r="R12" s="113"/>
    </row>
    <row r="13" spans="1:18" s="97" customFormat="1" x14ac:dyDescent="0.25">
      <c r="A13" s="108" t="s">
        <v>219</v>
      </c>
      <c r="B13" s="109" t="s">
        <v>224</v>
      </c>
      <c r="C13" s="110" t="s">
        <v>13</v>
      </c>
      <c r="D13" s="110" t="s">
        <v>13</v>
      </c>
      <c r="E13" s="88" t="s">
        <v>43</v>
      </c>
      <c r="F13" s="110" t="s">
        <v>14</v>
      </c>
      <c r="G13" s="137">
        <v>722.4</v>
      </c>
      <c r="H13" s="138">
        <v>0</v>
      </c>
      <c r="I13" s="92">
        <v>0</v>
      </c>
      <c r="J13" s="92"/>
      <c r="K13" s="92">
        <v>0</v>
      </c>
      <c r="L13" s="144">
        <v>0</v>
      </c>
      <c r="M13" s="111">
        <f t="shared" si="0"/>
        <v>0</v>
      </c>
      <c r="O13" s="113"/>
      <c r="P13" s="113"/>
      <c r="Q13" s="113"/>
      <c r="R13" s="113"/>
    </row>
    <row r="14" spans="1:18" s="97" customFormat="1" x14ac:dyDescent="0.25">
      <c r="A14" s="108" t="s">
        <v>219</v>
      </c>
      <c r="B14" s="109" t="s">
        <v>224</v>
      </c>
      <c r="C14" s="110" t="s">
        <v>13</v>
      </c>
      <c r="D14" s="110" t="s">
        <v>13</v>
      </c>
      <c r="E14" s="88" t="s">
        <v>44</v>
      </c>
      <c r="F14" s="110" t="s">
        <v>14</v>
      </c>
      <c r="G14" s="137">
        <v>700</v>
      </c>
      <c r="H14" s="138">
        <v>0</v>
      </c>
      <c r="I14" s="92">
        <v>0</v>
      </c>
      <c r="J14" s="92">
        <v>5</v>
      </c>
      <c r="K14" s="92">
        <v>2</v>
      </c>
      <c r="L14" s="144">
        <v>3</v>
      </c>
      <c r="M14" s="111">
        <f t="shared" si="0"/>
        <v>2100</v>
      </c>
      <c r="O14" s="113"/>
      <c r="P14" s="113"/>
      <c r="Q14" s="113"/>
      <c r="R14" s="113"/>
    </row>
    <row r="15" spans="1:18" s="97" customFormat="1" x14ac:dyDescent="0.25">
      <c r="A15" s="108" t="s">
        <v>219</v>
      </c>
      <c r="B15" s="109" t="s">
        <v>224</v>
      </c>
      <c r="C15" s="110" t="s">
        <v>13</v>
      </c>
      <c r="D15" s="110" t="s">
        <v>13</v>
      </c>
      <c r="E15" s="88" t="s">
        <v>45</v>
      </c>
      <c r="F15" s="110" t="s">
        <v>14</v>
      </c>
      <c r="G15" s="137">
        <v>1197.7</v>
      </c>
      <c r="H15" s="138">
        <v>7186.2000000000007</v>
      </c>
      <c r="I15" s="92">
        <v>6</v>
      </c>
      <c r="J15" s="92"/>
      <c r="K15" s="92">
        <v>1</v>
      </c>
      <c r="L15" s="144">
        <v>5</v>
      </c>
      <c r="M15" s="111">
        <f t="shared" si="0"/>
        <v>5988.5</v>
      </c>
      <c r="O15" s="113"/>
      <c r="P15" s="113"/>
      <c r="Q15" s="113"/>
      <c r="R15" s="113"/>
    </row>
    <row r="16" spans="1:18" s="97" customFormat="1" x14ac:dyDescent="0.25">
      <c r="A16" s="108" t="s">
        <v>219</v>
      </c>
      <c r="B16" s="109" t="s">
        <v>224</v>
      </c>
      <c r="C16" s="110" t="s">
        <v>13</v>
      </c>
      <c r="D16" s="110" t="s">
        <v>13</v>
      </c>
      <c r="E16" s="88" t="s">
        <v>46</v>
      </c>
      <c r="F16" s="110" t="s">
        <v>14</v>
      </c>
      <c r="G16" s="137">
        <v>894.99</v>
      </c>
      <c r="H16" s="138">
        <v>0</v>
      </c>
      <c r="I16" s="92">
        <v>0</v>
      </c>
      <c r="J16" s="92"/>
      <c r="K16" s="92">
        <v>0</v>
      </c>
      <c r="L16" s="144">
        <v>0</v>
      </c>
      <c r="M16" s="111">
        <f t="shared" si="0"/>
        <v>0</v>
      </c>
      <c r="O16" s="113"/>
      <c r="P16" s="113"/>
      <c r="Q16" s="113"/>
      <c r="R16" s="113"/>
    </row>
    <row r="17" spans="1:22" s="97" customFormat="1" x14ac:dyDescent="0.25">
      <c r="A17" s="108" t="s">
        <v>219</v>
      </c>
      <c r="B17" s="109" t="s">
        <v>224</v>
      </c>
      <c r="C17" s="110" t="s">
        <v>13</v>
      </c>
      <c r="D17" s="110" t="s">
        <v>13</v>
      </c>
      <c r="E17" s="88" t="s">
        <v>47</v>
      </c>
      <c r="F17" s="110" t="s">
        <v>14</v>
      </c>
      <c r="G17" s="137">
        <v>1100</v>
      </c>
      <c r="H17" s="138">
        <v>0</v>
      </c>
      <c r="I17" s="92">
        <v>0</v>
      </c>
      <c r="J17" s="92"/>
      <c r="K17" s="92">
        <v>0</v>
      </c>
      <c r="L17" s="144">
        <v>0</v>
      </c>
      <c r="M17" s="111">
        <f t="shared" si="0"/>
        <v>0</v>
      </c>
      <c r="O17" s="113"/>
      <c r="P17" s="113"/>
      <c r="Q17" s="113"/>
      <c r="R17" s="113"/>
    </row>
    <row r="18" spans="1:22" s="97" customFormat="1" x14ac:dyDescent="0.25">
      <c r="A18" s="108" t="s">
        <v>219</v>
      </c>
      <c r="B18" s="109" t="s">
        <v>224</v>
      </c>
      <c r="C18" s="110" t="s">
        <v>13</v>
      </c>
      <c r="D18" s="110" t="s">
        <v>13</v>
      </c>
      <c r="E18" s="88" t="s">
        <v>48</v>
      </c>
      <c r="F18" s="110" t="s">
        <v>14</v>
      </c>
      <c r="G18" s="137">
        <v>1880</v>
      </c>
      <c r="H18" s="138">
        <v>0</v>
      </c>
      <c r="I18" s="92">
        <v>0</v>
      </c>
      <c r="J18" s="92"/>
      <c r="K18" s="92">
        <v>0</v>
      </c>
      <c r="L18" s="144">
        <v>0</v>
      </c>
      <c r="M18" s="111">
        <f t="shared" si="0"/>
        <v>0</v>
      </c>
      <c r="O18" s="113"/>
      <c r="P18" s="113"/>
      <c r="Q18" s="113"/>
      <c r="R18" s="113"/>
    </row>
    <row r="19" spans="1:22" s="97" customFormat="1" x14ac:dyDescent="0.25">
      <c r="A19" s="108" t="s">
        <v>219</v>
      </c>
      <c r="B19" s="109" t="s">
        <v>224</v>
      </c>
      <c r="C19" s="110" t="s">
        <v>13</v>
      </c>
      <c r="D19" s="110" t="s">
        <v>13</v>
      </c>
      <c r="E19" s="88" t="s">
        <v>49</v>
      </c>
      <c r="F19" s="110" t="s">
        <v>14</v>
      </c>
      <c r="G19" s="137">
        <v>1020.0040000000001</v>
      </c>
      <c r="H19" s="138">
        <v>0</v>
      </c>
      <c r="I19" s="92">
        <v>0</v>
      </c>
      <c r="J19" s="92">
        <v>5</v>
      </c>
      <c r="K19" s="92">
        <v>2</v>
      </c>
      <c r="L19" s="144">
        <v>3</v>
      </c>
      <c r="M19" s="111">
        <f t="shared" si="0"/>
        <v>3060.0120000000006</v>
      </c>
      <c r="O19" s="113"/>
      <c r="P19" s="113"/>
      <c r="Q19" s="113"/>
      <c r="R19" s="113"/>
    </row>
    <row r="20" spans="1:22" s="97" customFormat="1" x14ac:dyDescent="0.25">
      <c r="A20" s="108" t="s">
        <v>219</v>
      </c>
      <c r="B20" s="109" t="s">
        <v>224</v>
      </c>
      <c r="C20" s="110" t="s">
        <v>13</v>
      </c>
      <c r="D20" s="110" t="s">
        <v>13</v>
      </c>
      <c r="E20" s="114" t="s">
        <v>50</v>
      </c>
      <c r="F20" s="110" t="s">
        <v>14</v>
      </c>
      <c r="G20" s="146">
        <v>619.995</v>
      </c>
      <c r="H20" s="138">
        <v>506.41</v>
      </c>
      <c r="I20" s="92">
        <v>1</v>
      </c>
      <c r="J20" s="92">
        <v>4</v>
      </c>
      <c r="K20" s="92">
        <v>1</v>
      </c>
      <c r="L20" s="144">
        <v>4</v>
      </c>
      <c r="M20" s="111">
        <f t="shared" si="0"/>
        <v>2479.98</v>
      </c>
      <c r="O20" s="113"/>
      <c r="P20" s="113"/>
      <c r="Q20" s="113"/>
      <c r="R20" s="113"/>
    </row>
    <row r="21" spans="1:22" s="97" customFormat="1" x14ac:dyDescent="0.25">
      <c r="A21" s="108" t="s">
        <v>219</v>
      </c>
      <c r="B21" s="109" t="s">
        <v>224</v>
      </c>
      <c r="C21" s="110" t="s">
        <v>13</v>
      </c>
      <c r="D21" s="110" t="s">
        <v>13</v>
      </c>
      <c r="E21" s="114" t="s">
        <v>51</v>
      </c>
      <c r="F21" s="110" t="s">
        <v>14</v>
      </c>
      <c r="G21" s="146">
        <v>619.99599999999998</v>
      </c>
      <c r="H21" s="138">
        <v>0</v>
      </c>
      <c r="I21" s="92">
        <v>0</v>
      </c>
      <c r="J21" s="92">
        <v>5</v>
      </c>
      <c r="K21" s="92">
        <v>1</v>
      </c>
      <c r="L21" s="144">
        <v>4</v>
      </c>
      <c r="M21" s="111">
        <f t="shared" si="0"/>
        <v>2479.9839999999999</v>
      </c>
      <c r="O21" s="113"/>
      <c r="P21" s="113"/>
      <c r="Q21" s="113"/>
      <c r="R21" s="113"/>
    </row>
    <row r="22" spans="1:22" s="97" customFormat="1" x14ac:dyDescent="0.25">
      <c r="A22" s="108" t="s">
        <v>220</v>
      </c>
      <c r="B22" s="109" t="s">
        <v>224</v>
      </c>
      <c r="C22" s="110" t="s">
        <v>13</v>
      </c>
      <c r="D22" s="110" t="s">
        <v>13</v>
      </c>
      <c r="E22" s="88" t="s">
        <v>52</v>
      </c>
      <c r="F22" s="110" t="s">
        <v>16</v>
      </c>
      <c r="G22" s="137">
        <v>674.98</v>
      </c>
      <c r="H22" s="138">
        <v>3374.9</v>
      </c>
      <c r="I22" s="92">
        <v>5</v>
      </c>
      <c r="J22" s="92"/>
      <c r="K22" s="92">
        <v>0</v>
      </c>
      <c r="L22" s="144">
        <v>5</v>
      </c>
      <c r="M22" s="111">
        <f t="shared" si="0"/>
        <v>3374.9</v>
      </c>
      <c r="O22" s="113"/>
      <c r="P22" s="113"/>
      <c r="Q22" s="113"/>
      <c r="R22" s="113"/>
    </row>
    <row r="23" spans="1:22" s="97" customFormat="1" x14ac:dyDescent="0.25">
      <c r="A23" s="108" t="s">
        <v>219</v>
      </c>
      <c r="B23" s="109" t="s">
        <v>224</v>
      </c>
      <c r="C23" s="110" t="s">
        <v>13</v>
      </c>
      <c r="D23" s="110" t="s">
        <v>13</v>
      </c>
      <c r="E23" s="115" t="s">
        <v>53</v>
      </c>
      <c r="F23" s="110" t="s">
        <v>14</v>
      </c>
      <c r="G23" s="137">
        <v>18.5</v>
      </c>
      <c r="H23" s="138">
        <v>2997</v>
      </c>
      <c r="I23" s="92">
        <v>162</v>
      </c>
      <c r="J23" s="92"/>
      <c r="K23" s="92">
        <v>2</v>
      </c>
      <c r="L23" s="144">
        <v>160</v>
      </c>
      <c r="M23" s="111">
        <f t="shared" si="0"/>
        <v>2960</v>
      </c>
      <c r="O23" s="113"/>
      <c r="P23" s="113"/>
      <c r="Q23" s="113"/>
      <c r="R23" s="113"/>
    </row>
    <row r="24" spans="1:22" s="97" customFormat="1" x14ac:dyDescent="0.25">
      <c r="A24" s="108" t="s">
        <v>219</v>
      </c>
      <c r="B24" s="109" t="s">
        <v>224</v>
      </c>
      <c r="C24" s="110" t="s">
        <v>13</v>
      </c>
      <c r="D24" s="110" t="s">
        <v>13</v>
      </c>
      <c r="E24" s="88" t="s">
        <v>54</v>
      </c>
      <c r="F24" s="110" t="s">
        <v>17</v>
      </c>
      <c r="G24" s="137">
        <v>180</v>
      </c>
      <c r="H24" s="138">
        <v>0</v>
      </c>
      <c r="I24" s="92">
        <v>0</v>
      </c>
      <c r="J24" s="92"/>
      <c r="K24" s="92">
        <v>0</v>
      </c>
      <c r="L24" s="144">
        <v>0</v>
      </c>
      <c r="M24" s="111">
        <f t="shared" si="0"/>
        <v>0</v>
      </c>
      <c r="N24" s="99"/>
      <c r="O24" s="113"/>
      <c r="P24" s="113"/>
      <c r="Q24" s="113"/>
      <c r="R24" s="113"/>
      <c r="U24" s="116"/>
      <c r="V24" s="116"/>
    </row>
    <row r="25" spans="1:22" s="97" customFormat="1" x14ac:dyDescent="0.25">
      <c r="A25" s="108" t="s">
        <v>219</v>
      </c>
      <c r="B25" s="109" t="s">
        <v>224</v>
      </c>
      <c r="C25" s="110" t="s">
        <v>13</v>
      </c>
      <c r="D25" s="110" t="s">
        <v>13</v>
      </c>
      <c r="E25" s="88" t="s">
        <v>55</v>
      </c>
      <c r="F25" s="110" t="s">
        <v>15</v>
      </c>
      <c r="G25" s="137">
        <v>28.32</v>
      </c>
      <c r="H25" s="138">
        <v>198.24</v>
      </c>
      <c r="I25" s="92">
        <v>7</v>
      </c>
      <c r="J25" s="92"/>
      <c r="K25" s="92">
        <v>1</v>
      </c>
      <c r="L25" s="144">
        <v>6</v>
      </c>
      <c r="M25" s="111">
        <f t="shared" si="0"/>
        <v>169.92000000000002</v>
      </c>
      <c r="O25" s="113"/>
      <c r="P25" s="113"/>
      <c r="Q25" s="113"/>
      <c r="R25" s="113"/>
    </row>
    <row r="26" spans="1:22" s="97" customFormat="1" x14ac:dyDescent="0.25">
      <c r="A26" s="108" t="s">
        <v>221</v>
      </c>
      <c r="B26" s="109" t="s">
        <v>224</v>
      </c>
      <c r="C26" s="110" t="s">
        <v>13</v>
      </c>
      <c r="D26" s="110" t="s">
        <v>13</v>
      </c>
      <c r="E26" s="88" t="s">
        <v>232</v>
      </c>
      <c r="F26" s="110" t="s">
        <v>14</v>
      </c>
      <c r="G26" s="137">
        <v>34.799999999999997</v>
      </c>
      <c r="H26" s="138">
        <v>0</v>
      </c>
      <c r="I26" s="92">
        <v>0</v>
      </c>
      <c r="J26" s="92"/>
      <c r="K26" s="92">
        <v>0</v>
      </c>
      <c r="L26" s="144">
        <v>0</v>
      </c>
      <c r="M26" s="111">
        <f t="shared" si="0"/>
        <v>0</v>
      </c>
      <c r="O26" s="113"/>
      <c r="P26" s="113"/>
      <c r="Q26" s="113"/>
      <c r="R26" s="113"/>
    </row>
    <row r="27" spans="1:22" s="97" customFormat="1" x14ac:dyDescent="0.25">
      <c r="A27" s="108" t="s">
        <v>221</v>
      </c>
      <c r="B27" s="109" t="s">
        <v>224</v>
      </c>
      <c r="C27" s="110" t="s">
        <v>13</v>
      </c>
      <c r="D27" s="110" t="s">
        <v>13</v>
      </c>
      <c r="E27" s="88" t="s">
        <v>233</v>
      </c>
      <c r="F27" s="110" t="s">
        <v>14</v>
      </c>
      <c r="G27" s="137">
        <v>44.84</v>
      </c>
      <c r="H27" s="138">
        <v>269.04000000000002</v>
      </c>
      <c r="I27" s="92">
        <v>6</v>
      </c>
      <c r="J27" s="92"/>
      <c r="K27" s="92">
        <v>3</v>
      </c>
      <c r="L27" s="144">
        <v>3</v>
      </c>
      <c r="M27" s="111">
        <f t="shared" si="0"/>
        <v>134.52000000000001</v>
      </c>
      <c r="O27" s="113"/>
      <c r="P27" s="113"/>
      <c r="Q27" s="113"/>
      <c r="R27" s="113"/>
    </row>
    <row r="28" spans="1:22" s="97" customFormat="1" x14ac:dyDescent="0.25">
      <c r="A28" s="108" t="s">
        <v>219</v>
      </c>
      <c r="B28" s="109" t="s">
        <v>224</v>
      </c>
      <c r="C28" s="110" t="s">
        <v>13</v>
      </c>
      <c r="D28" s="110" t="s">
        <v>13</v>
      </c>
      <c r="E28" s="88" t="s">
        <v>56</v>
      </c>
      <c r="F28" s="110" t="s">
        <v>14</v>
      </c>
      <c r="G28" s="137">
        <v>450</v>
      </c>
      <c r="H28" s="138">
        <v>900</v>
      </c>
      <c r="I28" s="92">
        <v>2</v>
      </c>
      <c r="J28" s="92"/>
      <c r="K28" s="92">
        <v>0</v>
      </c>
      <c r="L28" s="144">
        <v>2</v>
      </c>
      <c r="M28" s="111">
        <f t="shared" si="0"/>
        <v>900</v>
      </c>
      <c r="O28" s="113"/>
      <c r="P28" s="113"/>
      <c r="Q28" s="113"/>
      <c r="R28" s="113"/>
    </row>
    <row r="29" spans="1:22" s="97" customFormat="1" x14ac:dyDescent="0.25">
      <c r="A29" s="108" t="s">
        <v>219</v>
      </c>
      <c r="B29" s="109" t="s">
        <v>224</v>
      </c>
      <c r="C29" s="110" t="s">
        <v>13</v>
      </c>
      <c r="D29" s="110" t="s">
        <v>13</v>
      </c>
      <c r="E29" s="88" t="s">
        <v>57</v>
      </c>
      <c r="F29" s="110" t="s">
        <v>14</v>
      </c>
      <c r="G29" s="137">
        <v>75</v>
      </c>
      <c r="H29" s="138">
        <v>3825</v>
      </c>
      <c r="I29" s="92">
        <v>51</v>
      </c>
      <c r="J29" s="92"/>
      <c r="K29" s="92">
        <v>0</v>
      </c>
      <c r="L29" s="144">
        <v>51</v>
      </c>
      <c r="M29" s="111">
        <f t="shared" si="0"/>
        <v>3825</v>
      </c>
      <c r="O29" s="113"/>
      <c r="P29" s="113"/>
      <c r="Q29" s="113"/>
      <c r="R29" s="113"/>
    </row>
    <row r="30" spans="1:22" s="97" customFormat="1" x14ac:dyDescent="0.25">
      <c r="A30" s="108" t="s">
        <v>219</v>
      </c>
      <c r="B30" s="109" t="s">
        <v>224</v>
      </c>
      <c r="C30" s="110" t="s">
        <v>13</v>
      </c>
      <c r="D30" s="110" t="s">
        <v>13</v>
      </c>
      <c r="E30" s="88" t="s">
        <v>58</v>
      </c>
      <c r="F30" s="110" t="s">
        <v>14</v>
      </c>
      <c r="G30" s="137">
        <v>187</v>
      </c>
      <c r="H30" s="138">
        <v>2057</v>
      </c>
      <c r="I30" s="92">
        <v>11</v>
      </c>
      <c r="J30" s="92"/>
      <c r="K30" s="92">
        <v>0</v>
      </c>
      <c r="L30" s="144">
        <v>11</v>
      </c>
      <c r="M30" s="111">
        <f t="shared" si="0"/>
        <v>2057</v>
      </c>
      <c r="O30" s="113"/>
      <c r="P30" s="113"/>
      <c r="Q30" s="113"/>
      <c r="R30" s="113"/>
    </row>
    <row r="31" spans="1:22" s="97" customFormat="1" x14ac:dyDescent="0.25">
      <c r="A31" s="108" t="s">
        <v>219</v>
      </c>
      <c r="B31" s="109" t="s">
        <v>224</v>
      </c>
      <c r="C31" s="110" t="s">
        <v>13</v>
      </c>
      <c r="D31" s="110" t="s">
        <v>13</v>
      </c>
      <c r="E31" s="88" t="s">
        <v>59</v>
      </c>
      <c r="F31" s="110" t="s">
        <v>14</v>
      </c>
      <c r="G31" s="137">
        <v>144</v>
      </c>
      <c r="H31" s="138">
        <v>1152</v>
      </c>
      <c r="I31" s="92">
        <v>8</v>
      </c>
      <c r="J31" s="92"/>
      <c r="K31" s="92">
        <v>0</v>
      </c>
      <c r="L31" s="144">
        <v>8</v>
      </c>
      <c r="M31" s="111">
        <f t="shared" si="0"/>
        <v>1152</v>
      </c>
      <c r="O31" s="113"/>
      <c r="P31" s="113"/>
      <c r="Q31" s="113"/>
      <c r="R31" s="113"/>
    </row>
    <row r="32" spans="1:22" s="97" customFormat="1" x14ac:dyDescent="0.25">
      <c r="A32" s="108" t="s">
        <v>219</v>
      </c>
      <c r="B32" s="109" t="s">
        <v>224</v>
      </c>
      <c r="C32" s="110" t="s">
        <v>13</v>
      </c>
      <c r="D32" s="110" t="s">
        <v>13</v>
      </c>
      <c r="E32" s="88" t="s">
        <v>60</v>
      </c>
      <c r="F32" s="110" t="s">
        <v>14</v>
      </c>
      <c r="G32" s="137">
        <v>130</v>
      </c>
      <c r="H32" s="138">
        <v>1430</v>
      </c>
      <c r="I32" s="92">
        <v>11</v>
      </c>
      <c r="J32" s="92"/>
      <c r="K32" s="92">
        <v>0</v>
      </c>
      <c r="L32" s="144">
        <v>11</v>
      </c>
      <c r="M32" s="111">
        <f t="shared" si="0"/>
        <v>1430</v>
      </c>
      <c r="O32" s="113"/>
      <c r="P32" s="113"/>
      <c r="Q32" s="113"/>
      <c r="R32" s="113"/>
    </row>
    <row r="33" spans="1:18" s="97" customFormat="1" x14ac:dyDescent="0.25">
      <c r="A33" s="108" t="s">
        <v>219</v>
      </c>
      <c r="B33" s="109" t="s">
        <v>224</v>
      </c>
      <c r="C33" s="110" t="s">
        <v>13</v>
      </c>
      <c r="D33" s="110" t="s">
        <v>13</v>
      </c>
      <c r="E33" s="88" t="s">
        <v>61</v>
      </c>
      <c r="F33" s="110" t="s">
        <v>14</v>
      </c>
      <c r="G33" s="137">
        <v>40.6</v>
      </c>
      <c r="H33" s="138">
        <v>203</v>
      </c>
      <c r="I33" s="92">
        <v>5</v>
      </c>
      <c r="J33" s="92"/>
      <c r="K33" s="92">
        <v>0</v>
      </c>
      <c r="L33" s="144">
        <v>5</v>
      </c>
      <c r="M33" s="111">
        <f t="shared" si="0"/>
        <v>203</v>
      </c>
      <c r="O33" s="113"/>
      <c r="P33" s="113"/>
      <c r="Q33" s="113"/>
      <c r="R33" s="113"/>
    </row>
    <row r="34" spans="1:18" s="97" customFormat="1" x14ac:dyDescent="0.25">
      <c r="A34" s="108" t="s">
        <v>219</v>
      </c>
      <c r="B34" s="109" t="s">
        <v>224</v>
      </c>
      <c r="C34" s="110" t="s">
        <v>13</v>
      </c>
      <c r="D34" s="110" t="s">
        <v>13</v>
      </c>
      <c r="E34" s="88" t="s">
        <v>132</v>
      </c>
      <c r="F34" s="110" t="s">
        <v>15</v>
      </c>
      <c r="G34" s="137">
        <v>23</v>
      </c>
      <c r="H34" s="138">
        <v>1035</v>
      </c>
      <c r="I34" s="92">
        <v>45</v>
      </c>
      <c r="J34" s="92"/>
      <c r="K34" s="92">
        <v>8</v>
      </c>
      <c r="L34" s="144">
        <v>37</v>
      </c>
      <c r="M34" s="111">
        <f t="shared" si="0"/>
        <v>851</v>
      </c>
      <c r="O34" s="113"/>
      <c r="P34" s="113"/>
      <c r="Q34" s="113"/>
      <c r="R34" s="113"/>
    </row>
    <row r="35" spans="1:18" s="97" customFormat="1" x14ac:dyDescent="0.25">
      <c r="A35" s="108" t="s">
        <v>219</v>
      </c>
      <c r="B35" s="109" t="s">
        <v>224</v>
      </c>
      <c r="C35" s="110" t="s">
        <v>13</v>
      </c>
      <c r="D35" s="110" t="s">
        <v>13</v>
      </c>
      <c r="E35" s="88" t="s">
        <v>133</v>
      </c>
      <c r="F35" s="110" t="s">
        <v>15</v>
      </c>
      <c r="G35" s="137">
        <v>10.210000000000001</v>
      </c>
      <c r="H35" s="138">
        <v>255.25000000000003</v>
      </c>
      <c r="I35" s="92">
        <v>25</v>
      </c>
      <c r="J35" s="92"/>
      <c r="K35" s="92">
        <v>9</v>
      </c>
      <c r="L35" s="144">
        <v>16</v>
      </c>
      <c r="M35" s="111">
        <f t="shared" si="0"/>
        <v>163.36000000000001</v>
      </c>
      <c r="O35" s="113"/>
      <c r="P35" s="113"/>
      <c r="Q35" s="113"/>
      <c r="R35" s="113"/>
    </row>
    <row r="36" spans="1:18" s="97" customFormat="1" x14ac:dyDescent="0.25">
      <c r="A36" s="108" t="s">
        <v>219</v>
      </c>
      <c r="B36" s="109" t="s">
        <v>224</v>
      </c>
      <c r="C36" s="110" t="s">
        <v>13</v>
      </c>
      <c r="D36" s="110" t="s">
        <v>13</v>
      </c>
      <c r="E36" s="88" t="s">
        <v>62</v>
      </c>
      <c r="F36" s="110" t="s">
        <v>14</v>
      </c>
      <c r="G36" s="137">
        <v>23.150000000000002</v>
      </c>
      <c r="H36" s="138">
        <v>208.41000000000003</v>
      </c>
      <c r="I36" s="92">
        <v>9</v>
      </c>
      <c r="J36" s="92"/>
      <c r="K36" s="92">
        <v>4</v>
      </c>
      <c r="L36" s="144">
        <v>5</v>
      </c>
      <c r="M36" s="111">
        <f t="shared" si="0"/>
        <v>115.75000000000001</v>
      </c>
      <c r="O36" s="113"/>
      <c r="P36" s="113"/>
      <c r="Q36" s="113"/>
      <c r="R36" s="113"/>
    </row>
    <row r="37" spans="1:18" s="97" customFormat="1" x14ac:dyDescent="0.25">
      <c r="A37" s="108" t="s">
        <v>219</v>
      </c>
      <c r="B37" s="109" t="s">
        <v>224</v>
      </c>
      <c r="C37" s="110" t="s">
        <v>13</v>
      </c>
      <c r="D37" s="110" t="s">
        <v>13</v>
      </c>
      <c r="E37" s="88" t="s">
        <v>234</v>
      </c>
      <c r="F37" s="110" t="s">
        <v>14</v>
      </c>
      <c r="G37" s="137">
        <v>80</v>
      </c>
      <c r="H37" s="138">
        <v>0</v>
      </c>
      <c r="I37" s="92">
        <v>0</v>
      </c>
      <c r="J37" s="92"/>
      <c r="K37" s="92">
        <v>0</v>
      </c>
      <c r="L37" s="144">
        <v>0</v>
      </c>
      <c r="M37" s="111">
        <f t="shared" si="0"/>
        <v>0</v>
      </c>
      <c r="O37" s="113"/>
      <c r="P37" s="113"/>
      <c r="Q37" s="113"/>
      <c r="R37" s="113"/>
    </row>
    <row r="38" spans="1:18" s="97" customFormat="1" x14ac:dyDescent="0.25">
      <c r="A38" s="108" t="s">
        <v>219</v>
      </c>
      <c r="B38" s="109" t="s">
        <v>224</v>
      </c>
      <c r="C38" s="110" t="s">
        <v>13</v>
      </c>
      <c r="D38" s="110" t="s">
        <v>13</v>
      </c>
      <c r="E38" s="114" t="s">
        <v>63</v>
      </c>
      <c r="F38" s="110" t="s">
        <v>14</v>
      </c>
      <c r="G38" s="139">
        <v>40.119999999999997</v>
      </c>
      <c r="H38" s="138">
        <v>802.4</v>
      </c>
      <c r="I38" s="92">
        <v>20</v>
      </c>
      <c r="J38" s="92"/>
      <c r="K38" s="92">
        <v>1</v>
      </c>
      <c r="L38" s="144">
        <v>19</v>
      </c>
      <c r="M38" s="111">
        <f t="shared" si="0"/>
        <v>762.28</v>
      </c>
      <c r="O38" s="113"/>
      <c r="P38" s="113"/>
      <c r="Q38" s="113"/>
      <c r="R38" s="113"/>
    </row>
    <row r="39" spans="1:18" s="97" customFormat="1" x14ac:dyDescent="0.25">
      <c r="A39" s="108" t="s">
        <v>221</v>
      </c>
      <c r="B39" s="109" t="s">
        <v>224</v>
      </c>
      <c r="C39" s="110" t="s">
        <v>13</v>
      </c>
      <c r="D39" s="110" t="s">
        <v>13</v>
      </c>
      <c r="E39" s="88" t="s">
        <v>64</v>
      </c>
      <c r="F39" s="110" t="s">
        <v>14</v>
      </c>
      <c r="G39" s="137">
        <v>2.67</v>
      </c>
      <c r="H39" s="138">
        <v>1051.98</v>
      </c>
      <c r="I39" s="92">
        <v>394</v>
      </c>
      <c r="J39" s="92"/>
      <c r="K39" s="92">
        <v>0</v>
      </c>
      <c r="L39" s="144">
        <v>394</v>
      </c>
      <c r="M39" s="111">
        <f t="shared" si="0"/>
        <v>1051.98</v>
      </c>
      <c r="O39" s="113"/>
      <c r="P39" s="113"/>
      <c r="Q39" s="113"/>
      <c r="R39" s="113"/>
    </row>
    <row r="40" spans="1:18" s="97" customFormat="1" x14ac:dyDescent="0.25">
      <c r="A40" s="108" t="s">
        <v>219</v>
      </c>
      <c r="B40" s="109" t="s">
        <v>224</v>
      </c>
      <c r="C40" s="110" t="s">
        <v>13</v>
      </c>
      <c r="D40" s="110" t="s">
        <v>13</v>
      </c>
      <c r="E40" s="88" t="s">
        <v>65</v>
      </c>
      <c r="F40" s="110" t="s">
        <v>19</v>
      </c>
      <c r="G40" s="137">
        <v>17</v>
      </c>
      <c r="H40" s="138">
        <v>17</v>
      </c>
      <c r="I40" s="92">
        <v>1</v>
      </c>
      <c r="J40" s="92"/>
      <c r="K40" s="92">
        <v>1</v>
      </c>
      <c r="L40" s="144">
        <v>0</v>
      </c>
      <c r="M40" s="111">
        <f t="shared" si="0"/>
        <v>0</v>
      </c>
      <c r="O40" s="113"/>
      <c r="P40" s="113"/>
      <c r="Q40" s="113"/>
      <c r="R40" s="113"/>
    </row>
    <row r="41" spans="1:18" s="97" customFormat="1" x14ac:dyDescent="0.25">
      <c r="A41" s="108" t="s">
        <v>220</v>
      </c>
      <c r="B41" s="109" t="s">
        <v>224</v>
      </c>
      <c r="C41" s="110" t="s">
        <v>13</v>
      </c>
      <c r="D41" s="110" t="s">
        <v>13</v>
      </c>
      <c r="E41" s="88" t="s">
        <v>66</v>
      </c>
      <c r="F41" s="110" t="s">
        <v>17</v>
      </c>
      <c r="G41" s="120">
        <v>249.99333333333334</v>
      </c>
      <c r="H41" s="138">
        <v>0</v>
      </c>
      <c r="I41" s="92">
        <v>0</v>
      </c>
      <c r="J41" s="92">
        <v>3</v>
      </c>
      <c r="K41" s="92">
        <v>2</v>
      </c>
      <c r="L41" s="144">
        <v>1</v>
      </c>
      <c r="M41" s="111">
        <f t="shared" ref="M41:M72" si="1">SUM(G41*L41)</f>
        <v>249.99333333333334</v>
      </c>
      <c r="O41" s="113"/>
      <c r="P41" s="113"/>
      <c r="Q41" s="113"/>
      <c r="R41" s="113"/>
    </row>
    <row r="42" spans="1:18" s="97" customFormat="1" x14ac:dyDescent="0.25">
      <c r="A42" s="108" t="s">
        <v>220</v>
      </c>
      <c r="B42" s="109" t="s">
        <v>224</v>
      </c>
      <c r="C42" s="110" t="s">
        <v>13</v>
      </c>
      <c r="D42" s="110" t="s">
        <v>13</v>
      </c>
      <c r="E42" s="88" t="s">
        <v>67</v>
      </c>
      <c r="F42" s="110" t="s">
        <v>17</v>
      </c>
      <c r="G42" s="137">
        <v>255</v>
      </c>
      <c r="H42" s="138">
        <v>255</v>
      </c>
      <c r="I42" s="92">
        <v>1</v>
      </c>
      <c r="J42" s="92"/>
      <c r="K42" s="92">
        <v>1</v>
      </c>
      <c r="L42" s="144">
        <v>0</v>
      </c>
      <c r="M42" s="111">
        <f t="shared" si="1"/>
        <v>0</v>
      </c>
      <c r="O42" s="113"/>
      <c r="P42" s="113"/>
      <c r="Q42" s="113"/>
      <c r="R42" s="113"/>
    </row>
    <row r="43" spans="1:18" s="97" customFormat="1" x14ac:dyDescent="0.25">
      <c r="A43" s="108" t="s">
        <v>220</v>
      </c>
      <c r="B43" s="109" t="s">
        <v>224</v>
      </c>
      <c r="C43" s="110" t="s">
        <v>13</v>
      </c>
      <c r="D43" s="110" t="s">
        <v>13</v>
      </c>
      <c r="E43" s="88" t="s">
        <v>68</v>
      </c>
      <c r="F43" s="110" t="s">
        <v>17</v>
      </c>
      <c r="G43" s="137">
        <v>325</v>
      </c>
      <c r="H43" s="138">
        <v>1625</v>
      </c>
      <c r="I43" s="92">
        <v>5</v>
      </c>
      <c r="J43" s="92"/>
      <c r="K43" s="92">
        <v>1</v>
      </c>
      <c r="L43" s="144">
        <v>4</v>
      </c>
      <c r="M43" s="111">
        <f t="shared" si="1"/>
        <v>1300</v>
      </c>
      <c r="O43" s="113"/>
      <c r="P43" s="113"/>
      <c r="Q43" s="113"/>
      <c r="R43" s="113"/>
    </row>
    <row r="44" spans="1:18" s="97" customFormat="1" x14ac:dyDescent="0.25">
      <c r="A44" s="108" t="s">
        <v>220</v>
      </c>
      <c r="B44" s="109" t="s">
        <v>224</v>
      </c>
      <c r="C44" s="110" t="s">
        <v>13</v>
      </c>
      <c r="D44" s="110" t="s">
        <v>13</v>
      </c>
      <c r="E44" s="88" t="s">
        <v>69</v>
      </c>
      <c r="F44" s="110" t="s">
        <v>19</v>
      </c>
      <c r="G44" s="137">
        <v>19</v>
      </c>
      <c r="H44" s="138">
        <v>0</v>
      </c>
      <c r="I44" s="92">
        <v>0</v>
      </c>
      <c r="J44" s="92"/>
      <c r="K44" s="92">
        <v>0</v>
      </c>
      <c r="L44" s="144">
        <v>0</v>
      </c>
      <c r="M44" s="111">
        <f t="shared" si="1"/>
        <v>0</v>
      </c>
      <c r="O44" s="113"/>
      <c r="P44" s="113"/>
      <c r="Q44" s="113"/>
      <c r="R44" s="113"/>
    </row>
    <row r="45" spans="1:18" s="97" customFormat="1" x14ac:dyDescent="0.25">
      <c r="A45" s="108" t="s">
        <v>219</v>
      </c>
      <c r="B45" s="109" t="s">
        <v>224</v>
      </c>
      <c r="C45" s="110" t="s">
        <v>13</v>
      </c>
      <c r="D45" s="110" t="s">
        <v>13</v>
      </c>
      <c r="E45" s="88" t="s">
        <v>70</v>
      </c>
      <c r="F45" s="110" t="s">
        <v>15</v>
      </c>
      <c r="G45" s="137">
        <v>53.1</v>
      </c>
      <c r="H45" s="138">
        <v>1327.5</v>
      </c>
      <c r="I45" s="92">
        <v>25</v>
      </c>
      <c r="J45" s="92"/>
      <c r="K45" s="92">
        <v>3</v>
      </c>
      <c r="L45" s="144">
        <v>22</v>
      </c>
      <c r="M45" s="111">
        <f t="shared" si="1"/>
        <v>1168.2</v>
      </c>
      <c r="O45" s="113"/>
      <c r="P45" s="113"/>
      <c r="Q45" s="113"/>
      <c r="R45" s="113"/>
    </row>
    <row r="46" spans="1:18" s="97" customFormat="1" x14ac:dyDescent="0.25">
      <c r="A46" s="108" t="s">
        <v>219</v>
      </c>
      <c r="B46" s="109" t="s">
        <v>224</v>
      </c>
      <c r="C46" s="110" t="s">
        <v>13</v>
      </c>
      <c r="D46" s="110" t="s">
        <v>13</v>
      </c>
      <c r="E46" s="88" t="s">
        <v>32</v>
      </c>
      <c r="F46" s="110" t="s">
        <v>14</v>
      </c>
      <c r="G46" s="137">
        <v>7.8500000000000005</v>
      </c>
      <c r="H46" s="138">
        <v>101.89000000000001</v>
      </c>
      <c r="I46" s="92">
        <v>13</v>
      </c>
      <c r="J46" s="92"/>
      <c r="K46" s="92">
        <v>2</v>
      </c>
      <c r="L46" s="144">
        <v>11</v>
      </c>
      <c r="M46" s="111">
        <f t="shared" si="1"/>
        <v>86.350000000000009</v>
      </c>
      <c r="O46" s="113"/>
      <c r="P46" s="113"/>
      <c r="Q46" s="113"/>
      <c r="R46" s="113"/>
    </row>
    <row r="47" spans="1:18" s="97" customFormat="1" x14ac:dyDescent="0.25">
      <c r="A47" s="108" t="s">
        <v>219</v>
      </c>
      <c r="B47" s="109" t="s">
        <v>224</v>
      </c>
      <c r="C47" s="110" t="s">
        <v>13</v>
      </c>
      <c r="D47" s="110" t="s">
        <v>13</v>
      </c>
      <c r="E47" s="88" t="s">
        <v>71</v>
      </c>
      <c r="F47" s="110" t="s">
        <v>14</v>
      </c>
      <c r="G47" s="137">
        <v>249</v>
      </c>
      <c r="H47" s="138">
        <v>0</v>
      </c>
      <c r="I47" s="92">
        <v>0</v>
      </c>
      <c r="J47" s="92"/>
      <c r="K47" s="92">
        <v>0</v>
      </c>
      <c r="L47" s="144">
        <v>0</v>
      </c>
      <c r="M47" s="111">
        <f t="shared" si="1"/>
        <v>0</v>
      </c>
      <c r="O47" s="113"/>
      <c r="P47" s="113"/>
      <c r="Q47" s="113"/>
      <c r="R47" s="113"/>
    </row>
    <row r="48" spans="1:18" s="97" customFormat="1" x14ac:dyDescent="0.25">
      <c r="A48" s="108" t="s">
        <v>219</v>
      </c>
      <c r="B48" s="109" t="s">
        <v>224</v>
      </c>
      <c r="C48" s="110" t="s">
        <v>13</v>
      </c>
      <c r="D48" s="110" t="s">
        <v>13</v>
      </c>
      <c r="E48" s="88" t="s">
        <v>72</v>
      </c>
      <c r="F48" s="110" t="s">
        <v>15</v>
      </c>
      <c r="G48" s="137">
        <v>36.15</v>
      </c>
      <c r="H48" s="138">
        <v>722.83</v>
      </c>
      <c r="I48" s="92">
        <v>20</v>
      </c>
      <c r="J48" s="92"/>
      <c r="K48" s="92">
        <v>3</v>
      </c>
      <c r="L48" s="144">
        <v>17</v>
      </c>
      <c r="M48" s="111">
        <f t="shared" si="1"/>
        <v>614.54999999999995</v>
      </c>
      <c r="O48" s="113"/>
      <c r="P48" s="113"/>
      <c r="Q48" s="113"/>
      <c r="R48" s="113"/>
    </row>
    <row r="49" spans="1:18" s="97" customFormat="1" x14ac:dyDescent="0.25">
      <c r="A49" s="108" t="s">
        <v>220</v>
      </c>
      <c r="B49" s="109" t="s">
        <v>224</v>
      </c>
      <c r="C49" s="110" t="s">
        <v>13</v>
      </c>
      <c r="D49" s="110" t="s">
        <v>13</v>
      </c>
      <c r="E49" s="88" t="s">
        <v>33</v>
      </c>
      <c r="F49" s="110" t="s">
        <v>15</v>
      </c>
      <c r="G49" s="137">
        <v>55</v>
      </c>
      <c r="H49" s="138">
        <v>1320</v>
      </c>
      <c r="I49" s="92">
        <v>24</v>
      </c>
      <c r="J49" s="92"/>
      <c r="K49" s="92">
        <v>0</v>
      </c>
      <c r="L49" s="144">
        <v>24</v>
      </c>
      <c r="M49" s="111">
        <f t="shared" si="1"/>
        <v>1320</v>
      </c>
      <c r="O49" s="113"/>
      <c r="P49" s="113"/>
      <c r="Q49" s="113"/>
      <c r="R49" s="113"/>
    </row>
    <row r="50" spans="1:18" s="97" customFormat="1" x14ac:dyDescent="0.25">
      <c r="A50" s="108" t="s">
        <v>219</v>
      </c>
      <c r="B50" s="109" t="s">
        <v>224</v>
      </c>
      <c r="C50" s="110" t="s">
        <v>13</v>
      </c>
      <c r="D50" s="110" t="s">
        <v>13</v>
      </c>
      <c r="E50" s="88" t="s">
        <v>73</v>
      </c>
      <c r="F50" s="110" t="s">
        <v>14</v>
      </c>
      <c r="G50" s="137">
        <v>5.26</v>
      </c>
      <c r="H50" s="138">
        <v>76.209999999999994</v>
      </c>
      <c r="I50" s="92">
        <v>14</v>
      </c>
      <c r="J50" s="92"/>
      <c r="K50" s="92">
        <v>10</v>
      </c>
      <c r="L50" s="144">
        <v>4</v>
      </c>
      <c r="M50" s="111">
        <f t="shared" si="1"/>
        <v>21.04</v>
      </c>
      <c r="O50" s="113"/>
      <c r="P50" s="113"/>
      <c r="Q50" s="113"/>
      <c r="R50" s="113"/>
    </row>
    <row r="51" spans="1:18" s="97" customFormat="1" x14ac:dyDescent="0.25">
      <c r="A51" s="108" t="s">
        <v>219</v>
      </c>
      <c r="B51" s="109" t="s">
        <v>224</v>
      </c>
      <c r="C51" s="110" t="s">
        <v>13</v>
      </c>
      <c r="D51" s="110" t="s">
        <v>13</v>
      </c>
      <c r="E51" s="88" t="s">
        <v>74</v>
      </c>
      <c r="F51" s="110" t="s">
        <v>14</v>
      </c>
      <c r="G51" s="137">
        <v>5.73</v>
      </c>
      <c r="H51" s="138">
        <v>715.31000000000006</v>
      </c>
      <c r="I51" s="92">
        <v>125</v>
      </c>
      <c r="J51" s="92"/>
      <c r="K51" s="92">
        <v>39</v>
      </c>
      <c r="L51" s="144">
        <v>86</v>
      </c>
      <c r="M51" s="111">
        <f t="shared" si="1"/>
        <v>492.78000000000003</v>
      </c>
      <c r="N51" s="99"/>
      <c r="O51" s="113"/>
      <c r="P51" s="113"/>
      <c r="Q51" s="113"/>
      <c r="R51" s="113"/>
    </row>
    <row r="52" spans="1:18" s="97" customFormat="1" x14ac:dyDescent="0.25">
      <c r="A52" s="108" t="s">
        <v>222</v>
      </c>
      <c r="B52" s="109" t="s">
        <v>224</v>
      </c>
      <c r="C52" s="110" t="s">
        <v>13</v>
      </c>
      <c r="D52" s="110" t="s">
        <v>13</v>
      </c>
      <c r="E52" s="88" t="s">
        <v>75</v>
      </c>
      <c r="F52" s="110" t="s">
        <v>14</v>
      </c>
      <c r="G52" s="137">
        <v>20.170000000000002</v>
      </c>
      <c r="H52" s="138">
        <v>321.98</v>
      </c>
      <c r="I52" s="92">
        <v>16</v>
      </c>
      <c r="J52" s="92"/>
      <c r="K52" s="92">
        <v>0</v>
      </c>
      <c r="L52" s="144">
        <v>16</v>
      </c>
      <c r="M52" s="111">
        <f t="shared" si="1"/>
        <v>322.72000000000003</v>
      </c>
      <c r="N52" s="99"/>
      <c r="O52" s="113"/>
      <c r="P52" s="113"/>
      <c r="Q52" s="113"/>
      <c r="R52" s="113"/>
    </row>
    <row r="53" spans="1:18" s="97" customFormat="1" x14ac:dyDescent="0.25">
      <c r="A53" s="108" t="s">
        <v>222</v>
      </c>
      <c r="B53" s="109" t="s">
        <v>224</v>
      </c>
      <c r="C53" s="110" t="s">
        <v>13</v>
      </c>
      <c r="D53" s="110" t="s">
        <v>13</v>
      </c>
      <c r="E53" s="88" t="s">
        <v>76</v>
      </c>
      <c r="F53" s="110" t="s">
        <v>14</v>
      </c>
      <c r="G53" s="137">
        <v>36.75</v>
      </c>
      <c r="H53" s="138">
        <v>3049.27</v>
      </c>
      <c r="I53" s="92">
        <v>83</v>
      </c>
      <c r="J53" s="92"/>
      <c r="K53" s="92">
        <v>21</v>
      </c>
      <c r="L53" s="144">
        <v>62</v>
      </c>
      <c r="M53" s="111">
        <f t="shared" si="1"/>
        <v>2278.5</v>
      </c>
      <c r="O53" s="113"/>
      <c r="P53" s="113"/>
      <c r="Q53" s="113"/>
      <c r="R53" s="113"/>
    </row>
    <row r="54" spans="1:18" s="97" customFormat="1" x14ac:dyDescent="0.25">
      <c r="A54" s="108" t="s">
        <v>222</v>
      </c>
      <c r="B54" s="109" t="s">
        <v>224</v>
      </c>
      <c r="C54" s="110" t="s">
        <v>13</v>
      </c>
      <c r="D54" s="110" t="s">
        <v>13</v>
      </c>
      <c r="E54" s="88" t="s">
        <v>77</v>
      </c>
      <c r="F54" s="110" t="s">
        <v>19</v>
      </c>
      <c r="G54" s="137">
        <v>230.1</v>
      </c>
      <c r="H54" s="138">
        <v>2070.9</v>
      </c>
      <c r="I54" s="92">
        <v>9</v>
      </c>
      <c r="J54" s="92"/>
      <c r="K54" s="92">
        <v>5</v>
      </c>
      <c r="L54" s="144">
        <v>4</v>
      </c>
      <c r="M54" s="111">
        <f t="shared" si="1"/>
        <v>920.4</v>
      </c>
      <c r="O54" s="113"/>
      <c r="P54" s="113"/>
      <c r="Q54" s="113"/>
      <c r="R54" s="113"/>
    </row>
    <row r="55" spans="1:18" s="97" customFormat="1" x14ac:dyDescent="0.25">
      <c r="A55" s="108" t="s">
        <v>219</v>
      </c>
      <c r="B55" s="109" t="s">
        <v>224</v>
      </c>
      <c r="C55" s="110" t="s">
        <v>13</v>
      </c>
      <c r="D55" s="110" t="s">
        <v>13</v>
      </c>
      <c r="E55" s="88" t="s">
        <v>78</v>
      </c>
      <c r="F55" s="110" t="s">
        <v>14</v>
      </c>
      <c r="G55" s="137">
        <v>25</v>
      </c>
      <c r="H55" s="138">
        <v>3925</v>
      </c>
      <c r="I55" s="92">
        <v>157</v>
      </c>
      <c r="J55" s="92"/>
      <c r="K55" s="92">
        <v>0</v>
      </c>
      <c r="L55" s="144">
        <v>157</v>
      </c>
      <c r="M55" s="111">
        <f t="shared" si="1"/>
        <v>3925</v>
      </c>
      <c r="O55" s="113"/>
      <c r="P55" s="113"/>
      <c r="Q55" s="113"/>
      <c r="R55" s="113"/>
    </row>
    <row r="56" spans="1:18" s="97" customFormat="1" x14ac:dyDescent="0.25">
      <c r="A56" s="108" t="s">
        <v>219</v>
      </c>
      <c r="B56" s="109" t="s">
        <v>224</v>
      </c>
      <c r="C56" s="110" t="s">
        <v>13</v>
      </c>
      <c r="D56" s="110" t="s">
        <v>13</v>
      </c>
      <c r="E56" s="88" t="s">
        <v>34</v>
      </c>
      <c r="F56" s="110" t="s">
        <v>14</v>
      </c>
      <c r="G56" s="137">
        <v>10.79</v>
      </c>
      <c r="H56" s="138">
        <v>2026.4</v>
      </c>
      <c r="I56" s="92">
        <v>188</v>
      </c>
      <c r="J56" s="92"/>
      <c r="K56" s="92">
        <v>2</v>
      </c>
      <c r="L56" s="144">
        <v>186</v>
      </c>
      <c r="M56" s="111">
        <f t="shared" si="1"/>
        <v>2006.9399999999998</v>
      </c>
      <c r="O56" s="113"/>
      <c r="P56" s="113"/>
      <c r="Q56" s="113"/>
      <c r="R56" s="113"/>
    </row>
    <row r="57" spans="1:18" s="97" customFormat="1" x14ac:dyDescent="0.25">
      <c r="A57" s="108" t="s">
        <v>223</v>
      </c>
      <c r="B57" s="109" t="s">
        <v>224</v>
      </c>
      <c r="C57" s="110" t="s">
        <v>13</v>
      </c>
      <c r="D57" s="110" t="s">
        <v>13</v>
      </c>
      <c r="E57" s="88" t="s">
        <v>79</v>
      </c>
      <c r="F57" s="110" t="s">
        <v>20</v>
      </c>
      <c r="G57" s="137">
        <v>203.79000000000002</v>
      </c>
      <c r="H57" s="138">
        <v>7540.0800000000008</v>
      </c>
      <c r="I57" s="92">
        <v>37</v>
      </c>
      <c r="J57" s="92"/>
      <c r="K57" s="92">
        <v>30</v>
      </c>
      <c r="L57" s="144">
        <v>7</v>
      </c>
      <c r="M57" s="111">
        <f t="shared" si="1"/>
        <v>1426.5300000000002</v>
      </c>
      <c r="O57" s="113"/>
      <c r="P57" s="113"/>
      <c r="Q57" s="113"/>
      <c r="R57" s="113"/>
    </row>
    <row r="58" spans="1:18" s="97" customFormat="1" x14ac:dyDescent="0.25">
      <c r="A58" s="108" t="s">
        <v>223</v>
      </c>
      <c r="B58" s="109" t="s">
        <v>224</v>
      </c>
      <c r="C58" s="110" t="s">
        <v>13</v>
      </c>
      <c r="D58" s="110" t="s">
        <v>13</v>
      </c>
      <c r="E58" s="88" t="s">
        <v>80</v>
      </c>
      <c r="F58" s="110" t="s">
        <v>20</v>
      </c>
      <c r="G58" s="137">
        <v>195</v>
      </c>
      <c r="H58" s="138">
        <v>1560</v>
      </c>
      <c r="I58" s="92">
        <v>8</v>
      </c>
      <c r="J58" s="92"/>
      <c r="K58" s="92">
        <v>1</v>
      </c>
      <c r="L58" s="144">
        <v>7</v>
      </c>
      <c r="M58" s="111">
        <f t="shared" si="1"/>
        <v>1365</v>
      </c>
      <c r="O58" s="113"/>
      <c r="P58" s="113"/>
      <c r="Q58" s="113"/>
      <c r="R58" s="113"/>
    </row>
    <row r="59" spans="1:18" s="97" customFormat="1" x14ac:dyDescent="0.25">
      <c r="A59" s="108" t="s">
        <v>223</v>
      </c>
      <c r="B59" s="109" t="s">
        <v>224</v>
      </c>
      <c r="C59" s="110" t="s">
        <v>13</v>
      </c>
      <c r="D59" s="110" t="s">
        <v>13</v>
      </c>
      <c r="E59" s="88" t="s">
        <v>81</v>
      </c>
      <c r="F59" s="110" t="s">
        <v>20</v>
      </c>
      <c r="G59" s="137">
        <v>227.5</v>
      </c>
      <c r="H59" s="138">
        <v>18362.5</v>
      </c>
      <c r="I59" s="92">
        <v>55</v>
      </c>
      <c r="J59" s="92"/>
      <c r="K59" s="92">
        <v>3</v>
      </c>
      <c r="L59" s="144">
        <v>52</v>
      </c>
      <c r="M59" s="111">
        <f t="shared" si="1"/>
        <v>11830</v>
      </c>
      <c r="O59" s="113"/>
      <c r="P59" s="113"/>
      <c r="Q59" s="113"/>
      <c r="R59" s="113"/>
    </row>
    <row r="60" spans="1:18" s="97" customFormat="1" x14ac:dyDescent="0.25">
      <c r="A60" s="108" t="s">
        <v>220</v>
      </c>
      <c r="B60" s="109" t="s">
        <v>224</v>
      </c>
      <c r="C60" s="110" t="s">
        <v>13</v>
      </c>
      <c r="D60" s="110" t="s">
        <v>13</v>
      </c>
      <c r="E60" s="88" t="s">
        <v>82</v>
      </c>
      <c r="F60" s="110" t="s">
        <v>15</v>
      </c>
      <c r="G60" s="137">
        <v>992</v>
      </c>
      <c r="H60" s="138">
        <v>3968</v>
      </c>
      <c r="I60" s="92">
        <v>4</v>
      </c>
      <c r="J60" s="92"/>
      <c r="K60" s="92">
        <v>0</v>
      </c>
      <c r="L60" s="144">
        <v>4</v>
      </c>
      <c r="M60" s="111">
        <f t="shared" si="1"/>
        <v>3968</v>
      </c>
      <c r="O60" s="113"/>
      <c r="P60" s="113"/>
      <c r="Q60" s="113"/>
      <c r="R60" s="113"/>
    </row>
    <row r="61" spans="1:18" s="97" customFormat="1" x14ac:dyDescent="0.25">
      <c r="A61" s="108" t="s">
        <v>220</v>
      </c>
      <c r="B61" s="109" t="s">
        <v>224</v>
      </c>
      <c r="C61" s="110" t="s">
        <v>13</v>
      </c>
      <c r="D61" s="110" t="s">
        <v>13</v>
      </c>
      <c r="E61" s="88" t="s">
        <v>83</v>
      </c>
      <c r="F61" s="110" t="s">
        <v>14</v>
      </c>
      <c r="G61" s="140">
        <v>28.001343283582088</v>
      </c>
      <c r="H61" s="138">
        <v>0</v>
      </c>
      <c r="I61" s="92">
        <v>0</v>
      </c>
      <c r="J61" s="92">
        <v>67</v>
      </c>
      <c r="K61" s="92">
        <v>17</v>
      </c>
      <c r="L61" s="144">
        <v>50</v>
      </c>
      <c r="M61" s="111">
        <f t="shared" si="1"/>
        <v>1400.0671641791043</v>
      </c>
      <c r="O61" s="113"/>
      <c r="P61" s="113"/>
      <c r="Q61" s="113"/>
      <c r="R61" s="113"/>
    </row>
    <row r="62" spans="1:18" s="97" customFormat="1" x14ac:dyDescent="0.25">
      <c r="A62" s="108" t="s">
        <v>223</v>
      </c>
      <c r="B62" s="109" t="s">
        <v>224</v>
      </c>
      <c r="C62" s="110" t="s">
        <v>13</v>
      </c>
      <c r="D62" s="110" t="s">
        <v>13</v>
      </c>
      <c r="E62" s="88" t="s">
        <v>90</v>
      </c>
      <c r="F62" s="110" t="s">
        <v>20</v>
      </c>
      <c r="G62" s="137">
        <v>1180</v>
      </c>
      <c r="H62" s="138">
        <v>5900</v>
      </c>
      <c r="I62" s="92">
        <v>5</v>
      </c>
      <c r="J62" s="92"/>
      <c r="K62" s="92">
        <v>0</v>
      </c>
      <c r="L62" s="144">
        <v>5</v>
      </c>
      <c r="M62" s="111">
        <f t="shared" si="1"/>
        <v>5900</v>
      </c>
      <c r="O62" s="113"/>
      <c r="P62" s="113"/>
      <c r="Q62" s="113"/>
      <c r="R62" s="113"/>
    </row>
    <row r="63" spans="1:18" s="97" customFormat="1" x14ac:dyDescent="0.25">
      <c r="A63" s="108" t="s">
        <v>223</v>
      </c>
      <c r="B63" s="109" t="s">
        <v>224</v>
      </c>
      <c r="C63" s="110" t="s">
        <v>13</v>
      </c>
      <c r="D63" s="110" t="s">
        <v>13</v>
      </c>
      <c r="E63" s="88" t="s">
        <v>135</v>
      </c>
      <c r="F63" s="110" t="s">
        <v>20</v>
      </c>
      <c r="G63" s="137">
        <v>817.41</v>
      </c>
      <c r="H63" s="138">
        <v>4904.46</v>
      </c>
      <c r="I63" s="92">
        <v>6</v>
      </c>
      <c r="J63" s="92"/>
      <c r="K63" s="92">
        <v>0</v>
      </c>
      <c r="L63" s="144">
        <v>6</v>
      </c>
      <c r="M63" s="111">
        <f t="shared" si="1"/>
        <v>4904.46</v>
      </c>
      <c r="O63" s="113"/>
      <c r="P63" s="113"/>
      <c r="Q63" s="113"/>
      <c r="R63" s="113"/>
    </row>
    <row r="64" spans="1:18" s="97" customFormat="1" x14ac:dyDescent="0.25">
      <c r="A64" s="108" t="s">
        <v>220</v>
      </c>
      <c r="B64" s="109" t="s">
        <v>224</v>
      </c>
      <c r="C64" s="110" t="s">
        <v>13</v>
      </c>
      <c r="D64" s="110" t="s">
        <v>13</v>
      </c>
      <c r="E64" s="136" t="s">
        <v>84</v>
      </c>
      <c r="F64" s="110" t="s">
        <v>17</v>
      </c>
      <c r="G64" s="137">
        <v>1500</v>
      </c>
      <c r="H64" s="138">
        <v>6000</v>
      </c>
      <c r="I64" s="92">
        <v>4</v>
      </c>
      <c r="J64" s="92"/>
      <c r="K64" s="92">
        <v>0</v>
      </c>
      <c r="L64" s="144">
        <v>4</v>
      </c>
      <c r="M64" s="111">
        <f t="shared" si="1"/>
        <v>6000</v>
      </c>
      <c r="O64" s="113"/>
      <c r="P64" s="113"/>
      <c r="Q64" s="113"/>
      <c r="R64" s="113"/>
    </row>
    <row r="65" spans="1:22" s="97" customFormat="1" x14ac:dyDescent="0.25">
      <c r="A65" s="108" t="s">
        <v>220</v>
      </c>
      <c r="B65" s="109" t="s">
        <v>224</v>
      </c>
      <c r="C65" s="110" t="s">
        <v>13</v>
      </c>
      <c r="D65" s="110" t="s">
        <v>13</v>
      </c>
      <c r="E65" s="88" t="s">
        <v>85</v>
      </c>
      <c r="F65" s="110" t="s">
        <v>14</v>
      </c>
      <c r="G65" s="137">
        <v>495</v>
      </c>
      <c r="H65" s="138">
        <v>2475</v>
      </c>
      <c r="I65" s="92">
        <v>5</v>
      </c>
      <c r="J65" s="92"/>
      <c r="K65" s="92">
        <v>0</v>
      </c>
      <c r="L65" s="144">
        <v>5</v>
      </c>
      <c r="M65" s="111">
        <f t="shared" si="1"/>
        <v>2475</v>
      </c>
      <c r="O65" s="113"/>
      <c r="P65" s="113"/>
      <c r="Q65" s="113"/>
      <c r="R65" s="113"/>
    </row>
    <row r="66" spans="1:22" s="97" customFormat="1" x14ac:dyDescent="0.25">
      <c r="A66" s="108" t="s">
        <v>223</v>
      </c>
      <c r="B66" s="109" t="s">
        <v>224</v>
      </c>
      <c r="C66" s="110" t="s">
        <v>13</v>
      </c>
      <c r="D66" s="110" t="s">
        <v>13</v>
      </c>
      <c r="E66" s="88" t="s">
        <v>86</v>
      </c>
      <c r="F66" s="110" t="s">
        <v>20</v>
      </c>
      <c r="G66" s="137">
        <v>145</v>
      </c>
      <c r="H66" s="138">
        <v>6525</v>
      </c>
      <c r="I66" s="92">
        <v>45</v>
      </c>
      <c r="J66" s="92"/>
      <c r="K66" s="92">
        <v>0</v>
      </c>
      <c r="L66" s="144">
        <v>45</v>
      </c>
      <c r="M66" s="111">
        <f t="shared" si="1"/>
        <v>6525</v>
      </c>
      <c r="O66" s="113"/>
      <c r="P66" s="113"/>
      <c r="Q66" s="113"/>
      <c r="R66" s="113"/>
    </row>
    <row r="67" spans="1:22" s="97" customFormat="1" x14ac:dyDescent="0.25">
      <c r="A67" s="108" t="s">
        <v>220</v>
      </c>
      <c r="B67" s="109" t="s">
        <v>224</v>
      </c>
      <c r="C67" s="110" t="s">
        <v>13</v>
      </c>
      <c r="D67" s="110" t="s">
        <v>13</v>
      </c>
      <c r="E67" s="88" t="s">
        <v>87</v>
      </c>
      <c r="F67" s="110" t="s">
        <v>19</v>
      </c>
      <c r="G67" s="137">
        <v>2.68</v>
      </c>
      <c r="H67" s="138">
        <v>8.0400000000000009</v>
      </c>
      <c r="I67" s="92">
        <v>3</v>
      </c>
      <c r="J67" s="92"/>
      <c r="K67" s="92">
        <v>0</v>
      </c>
      <c r="L67" s="144">
        <v>3</v>
      </c>
      <c r="M67" s="111">
        <f t="shared" si="1"/>
        <v>8.0400000000000009</v>
      </c>
      <c r="O67" s="113"/>
      <c r="P67" s="113"/>
      <c r="Q67" s="113"/>
      <c r="R67" s="113"/>
    </row>
    <row r="68" spans="1:22" s="97" customFormat="1" x14ac:dyDescent="0.25">
      <c r="A68" s="108" t="s">
        <v>223</v>
      </c>
      <c r="B68" s="109" t="s">
        <v>224</v>
      </c>
      <c r="C68" s="110" t="s">
        <v>13</v>
      </c>
      <c r="D68" s="110" t="s">
        <v>13</v>
      </c>
      <c r="E68" s="117" t="s">
        <v>88</v>
      </c>
      <c r="F68" s="110" t="s">
        <v>20</v>
      </c>
      <c r="G68" s="137">
        <v>780</v>
      </c>
      <c r="H68" s="138">
        <v>0</v>
      </c>
      <c r="I68" s="92">
        <v>0</v>
      </c>
      <c r="J68" s="92"/>
      <c r="K68" s="92">
        <v>0</v>
      </c>
      <c r="L68" s="144">
        <v>0</v>
      </c>
      <c r="M68" s="111">
        <f t="shared" si="1"/>
        <v>0</v>
      </c>
      <c r="O68" s="113"/>
      <c r="P68" s="113"/>
      <c r="Q68" s="113"/>
      <c r="R68" s="113"/>
    </row>
    <row r="69" spans="1:22" s="97" customFormat="1" x14ac:dyDescent="0.25">
      <c r="A69" s="108" t="s">
        <v>223</v>
      </c>
      <c r="B69" s="109" t="s">
        <v>224</v>
      </c>
      <c r="C69" s="110" t="s">
        <v>13</v>
      </c>
      <c r="D69" s="110" t="s">
        <v>13</v>
      </c>
      <c r="E69" s="88" t="s">
        <v>89</v>
      </c>
      <c r="F69" s="110" t="s">
        <v>20</v>
      </c>
      <c r="G69" s="137">
        <v>1152</v>
      </c>
      <c r="H69" s="138">
        <v>8064</v>
      </c>
      <c r="I69" s="92">
        <v>7</v>
      </c>
      <c r="J69" s="92"/>
      <c r="K69" s="92">
        <v>0</v>
      </c>
      <c r="L69" s="144">
        <v>7</v>
      </c>
      <c r="M69" s="111">
        <f t="shared" si="1"/>
        <v>8064</v>
      </c>
      <c r="O69" s="113"/>
      <c r="P69" s="113"/>
      <c r="Q69" s="113"/>
      <c r="R69" s="113"/>
    </row>
    <row r="70" spans="1:22" s="97" customFormat="1" x14ac:dyDescent="0.25">
      <c r="A70" s="108" t="s">
        <v>219</v>
      </c>
      <c r="B70" s="109" t="s">
        <v>224</v>
      </c>
      <c r="C70" s="90" t="s">
        <v>13</v>
      </c>
      <c r="D70" s="90" t="s">
        <v>13</v>
      </c>
      <c r="E70" s="118" t="s">
        <v>134</v>
      </c>
      <c r="F70" s="90" t="s">
        <v>14</v>
      </c>
      <c r="G70" s="141">
        <v>76.11</v>
      </c>
      <c r="H70" s="138">
        <v>761.1</v>
      </c>
      <c r="I70" s="92">
        <v>10</v>
      </c>
      <c r="J70" s="92"/>
      <c r="K70" s="92">
        <v>1</v>
      </c>
      <c r="L70" s="144">
        <v>9</v>
      </c>
      <c r="M70" s="111">
        <f t="shared" si="1"/>
        <v>684.99</v>
      </c>
      <c r="O70" s="113"/>
      <c r="P70" s="113"/>
      <c r="Q70" s="113"/>
      <c r="R70" s="113"/>
    </row>
    <row r="71" spans="1:22" s="97" customFormat="1" x14ac:dyDescent="0.25">
      <c r="A71" s="108" t="s">
        <v>219</v>
      </c>
      <c r="B71" s="109" t="s">
        <v>224</v>
      </c>
      <c r="C71" s="110" t="s">
        <v>13</v>
      </c>
      <c r="D71" s="110" t="s">
        <v>13</v>
      </c>
      <c r="E71" s="88" t="s">
        <v>91</v>
      </c>
      <c r="F71" s="110" t="s">
        <v>14</v>
      </c>
      <c r="G71" s="137">
        <v>119.6</v>
      </c>
      <c r="H71" s="138">
        <v>0</v>
      </c>
      <c r="I71" s="92">
        <v>0</v>
      </c>
      <c r="J71" s="92"/>
      <c r="K71" s="92">
        <v>0</v>
      </c>
      <c r="L71" s="144">
        <v>0</v>
      </c>
      <c r="M71" s="111">
        <f t="shared" si="1"/>
        <v>0</v>
      </c>
      <c r="O71" s="113"/>
      <c r="P71" s="113"/>
      <c r="Q71" s="113"/>
      <c r="R71" s="113"/>
    </row>
    <row r="72" spans="1:22" s="97" customFormat="1" x14ac:dyDescent="0.25">
      <c r="A72" s="108" t="s">
        <v>219</v>
      </c>
      <c r="B72" s="109" t="s">
        <v>224</v>
      </c>
      <c r="C72" s="110" t="s">
        <v>13</v>
      </c>
      <c r="D72" s="110" t="s">
        <v>13</v>
      </c>
      <c r="E72" s="88" t="s">
        <v>35</v>
      </c>
      <c r="F72" s="110" t="s">
        <v>14</v>
      </c>
      <c r="G72" s="137">
        <v>22.13</v>
      </c>
      <c r="H72" s="138">
        <v>88.5</v>
      </c>
      <c r="I72" s="92">
        <v>4</v>
      </c>
      <c r="J72" s="92"/>
      <c r="K72" s="92">
        <v>1</v>
      </c>
      <c r="L72" s="144">
        <v>3</v>
      </c>
      <c r="M72" s="111">
        <f t="shared" si="1"/>
        <v>66.39</v>
      </c>
      <c r="O72" s="113"/>
      <c r="P72" s="113"/>
      <c r="Q72" s="113"/>
      <c r="R72" s="113"/>
    </row>
    <row r="73" spans="1:22" s="97" customFormat="1" x14ac:dyDescent="0.25">
      <c r="A73" s="108" t="s">
        <v>220</v>
      </c>
      <c r="B73" s="109" t="s">
        <v>224</v>
      </c>
      <c r="C73" s="110" t="s">
        <v>13</v>
      </c>
      <c r="D73" s="110" t="s">
        <v>13</v>
      </c>
      <c r="E73" s="88" t="s">
        <v>92</v>
      </c>
      <c r="F73" s="110" t="s">
        <v>14</v>
      </c>
      <c r="G73" s="137">
        <v>5</v>
      </c>
      <c r="H73" s="138">
        <v>95</v>
      </c>
      <c r="I73" s="92">
        <v>19</v>
      </c>
      <c r="J73" s="92"/>
      <c r="K73" s="92">
        <v>0</v>
      </c>
      <c r="L73" s="144">
        <v>19</v>
      </c>
      <c r="M73" s="111">
        <f t="shared" ref="M73:M104" si="2">SUM(G73*L73)</f>
        <v>95</v>
      </c>
      <c r="O73" s="113"/>
      <c r="P73" s="113"/>
      <c r="Q73" s="113"/>
      <c r="R73" s="113"/>
    </row>
    <row r="74" spans="1:22" s="97" customFormat="1" x14ac:dyDescent="0.25">
      <c r="A74" s="108" t="s">
        <v>219</v>
      </c>
      <c r="B74" s="109" t="s">
        <v>224</v>
      </c>
      <c r="C74" s="110" t="s">
        <v>13</v>
      </c>
      <c r="D74" s="110" t="s">
        <v>13</v>
      </c>
      <c r="E74" s="88" t="s">
        <v>93</v>
      </c>
      <c r="F74" s="110" t="s">
        <v>19</v>
      </c>
      <c r="G74" s="137">
        <v>18.850000000000001</v>
      </c>
      <c r="H74" s="138">
        <v>0</v>
      </c>
      <c r="I74" s="92">
        <v>0</v>
      </c>
      <c r="J74" s="92"/>
      <c r="K74" s="92">
        <v>0</v>
      </c>
      <c r="L74" s="144">
        <v>0</v>
      </c>
      <c r="M74" s="111">
        <f t="shared" si="2"/>
        <v>0</v>
      </c>
      <c r="O74" s="113"/>
      <c r="P74" s="113"/>
      <c r="Q74" s="113"/>
      <c r="R74" s="113"/>
    </row>
    <row r="75" spans="1:22" s="97" customFormat="1" x14ac:dyDescent="0.25">
      <c r="A75" s="108" t="s">
        <v>219</v>
      </c>
      <c r="B75" s="109" t="s">
        <v>224</v>
      </c>
      <c r="C75" s="110" t="s">
        <v>13</v>
      </c>
      <c r="D75" s="110" t="s">
        <v>13</v>
      </c>
      <c r="E75" s="88" t="s">
        <v>94</v>
      </c>
      <c r="F75" s="110" t="s">
        <v>19</v>
      </c>
      <c r="G75" s="137">
        <v>13.5</v>
      </c>
      <c r="H75" s="138">
        <v>67.5</v>
      </c>
      <c r="I75" s="92">
        <v>5</v>
      </c>
      <c r="J75" s="92"/>
      <c r="K75" s="92">
        <v>0</v>
      </c>
      <c r="L75" s="144">
        <v>5</v>
      </c>
      <c r="M75" s="111">
        <f t="shared" si="2"/>
        <v>67.5</v>
      </c>
      <c r="O75" s="113"/>
      <c r="P75" s="113"/>
      <c r="Q75" s="113"/>
      <c r="R75" s="113"/>
    </row>
    <row r="76" spans="1:22" s="97" customFormat="1" x14ac:dyDescent="0.25">
      <c r="A76" s="108" t="s">
        <v>219</v>
      </c>
      <c r="B76" s="109" t="s">
        <v>224</v>
      </c>
      <c r="C76" s="110" t="s">
        <v>13</v>
      </c>
      <c r="D76" s="119" t="s">
        <v>13</v>
      </c>
      <c r="E76" s="118" t="s">
        <v>95</v>
      </c>
      <c r="F76" s="109" t="s">
        <v>14</v>
      </c>
      <c r="G76" s="137">
        <v>600</v>
      </c>
      <c r="H76" s="138">
        <v>2400</v>
      </c>
      <c r="I76" s="92">
        <v>4</v>
      </c>
      <c r="J76" s="92"/>
      <c r="K76" s="92">
        <v>0</v>
      </c>
      <c r="L76" s="144">
        <v>4</v>
      </c>
      <c r="M76" s="111">
        <f t="shared" si="2"/>
        <v>2400</v>
      </c>
      <c r="O76" s="113"/>
      <c r="P76" s="113"/>
      <c r="Q76" s="113"/>
      <c r="R76" s="113"/>
    </row>
    <row r="77" spans="1:22" s="97" customFormat="1" x14ac:dyDescent="0.25">
      <c r="A77" s="108" t="s">
        <v>219</v>
      </c>
      <c r="B77" s="109" t="s">
        <v>224</v>
      </c>
      <c r="C77" s="110" t="s">
        <v>13</v>
      </c>
      <c r="D77" s="110" t="s">
        <v>13</v>
      </c>
      <c r="E77" s="88" t="s">
        <v>96</v>
      </c>
      <c r="F77" s="110" t="s">
        <v>14</v>
      </c>
      <c r="G77" s="137">
        <v>12</v>
      </c>
      <c r="H77" s="138">
        <v>0</v>
      </c>
      <c r="I77" s="92">
        <v>0</v>
      </c>
      <c r="J77" s="92"/>
      <c r="K77" s="92">
        <v>0</v>
      </c>
      <c r="L77" s="144">
        <v>0</v>
      </c>
      <c r="M77" s="111">
        <f t="shared" si="2"/>
        <v>0</v>
      </c>
      <c r="N77" s="99"/>
      <c r="O77" s="113"/>
      <c r="P77" s="113"/>
      <c r="Q77" s="113"/>
      <c r="R77" s="113"/>
      <c r="U77" s="116"/>
      <c r="V77" s="116"/>
    </row>
    <row r="78" spans="1:22" s="97" customFormat="1" x14ac:dyDescent="0.25">
      <c r="A78" s="108" t="s">
        <v>219</v>
      </c>
      <c r="B78" s="109" t="s">
        <v>224</v>
      </c>
      <c r="C78" s="110" t="s">
        <v>13</v>
      </c>
      <c r="D78" s="110" t="s">
        <v>13</v>
      </c>
      <c r="E78" s="88" t="s">
        <v>97</v>
      </c>
      <c r="F78" s="110" t="s">
        <v>14</v>
      </c>
      <c r="G78" s="137">
        <v>20</v>
      </c>
      <c r="H78" s="138">
        <v>3020</v>
      </c>
      <c r="I78" s="92">
        <v>151</v>
      </c>
      <c r="J78" s="92"/>
      <c r="K78" s="92">
        <v>9</v>
      </c>
      <c r="L78" s="144">
        <v>142</v>
      </c>
      <c r="M78" s="111">
        <f t="shared" si="2"/>
        <v>2840</v>
      </c>
      <c r="O78" s="113"/>
      <c r="P78" s="113"/>
      <c r="Q78" s="113"/>
      <c r="R78" s="113"/>
    </row>
    <row r="79" spans="1:22" s="97" customFormat="1" x14ac:dyDescent="0.25">
      <c r="A79" s="108" t="s">
        <v>219</v>
      </c>
      <c r="B79" s="109" t="s">
        <v>224</v>
      </c>
      <c r="C79" s="110" t="s">
        <v>13</v>
      </c>
      <c r="D79" s="110" t="s">
        <v>13</v>
      </c>
      <c r="E79" s="88" t="s">
        <v>36</v>
      </c>
      <c r="F79" s="110" t="s">
        <v>14</v>
      </c>
      <c r="G79" s="137">
        <v>22.5</v>
      </c>
      <c r="H79" s="138">
        <v>22.47</v>
      </c>
      <c r="I79" s="92">
        <v>1</v>
      </c>
      <c r="J79" s="92"/>
      <c r="K79" s="92">
        <v>1</v>
      </c>
      <c r="L79" s="144">
        <v>0</v>
      </c>
      <c r="M79" s="111">
        <f t="shared" si="2"/>
        <v>0</v>
      </c>
      <c r="O79" s="113"/>
      <c r="P79" s="113"/>
      <c r="Q79" s="113"/>
      <c r="R79" s="113"/>
    </row>
    <row r="80" spans="1:22" s="97" customFormat="1" x14ac:dyDescent="0.25">
      <c r="A80" s="108" t="s">
        <v>219</v>
      </c>
      <c r="B80" s="109" t="s">
        <v>224</v>
      </c>
      <c r="C80" s="110" t="s">
        <v>13</v>
      </c>
      <c r="D80" s="110" t="s">
        <v>13</v>
      </c>
      <c r="E80" s="88" t="s">
        <v>98</v>
      </c>
      <c r="F80" s="110" t="s">
        <v>14</v>
      </c>
      <c r="G80" s="137">
        <v>798.5</v>
      </c>
      <c r="H80" s="138">
        <v>798.5</v>
      </c>
      <c r="I80" s="92">
        <v>1</v>
      </c>
      <c r="J80" s="92"/>
      <c r="K80" s="92">
        <v>0</v>
      </c>
      <c r="L80" s="144">
        <v>1</v>
      </c>
      <c r="M80" s="111">
        <f t="shared" si="2"/>
        <v>798.5</v>
      </c>
      <c r="O80" s="113"/>
      <c r="P80" s="113"/>
      <c r="Q80" s="113"/>
      <c r="R80" s="113"/>
    </row>
    <row r="81" spans="1:22" s="97" customFormat="1" x14ac:dyDescent="0.25">
      <c r="A81" s="108" t="s">
        <v>219</v>
      </c>
      <c r="B81" s="109" t="s">
        <v>224</v>
      </c>
      <c r="C81" s="110" t="s">
        <v>13</v>
      </c>
      <c r="D81" s="110" t="s">
        <v>13</v>
      </c>
      <c r="E81" s="117" t="s">
        <v>99</v>
      </c>
      <c r="F81" s="110" t="s">
        <v>14</v>
      </c>
      <c r="G81" s="137">
        <v>3.7</v>
      </c>
      <c r="H81" s="138">
        <v>0</v>
      </c>
      <c r="I81" s="92">
        <v>0</v>
      </c>
      <c r="J81" s="92"/>
      <c r="K81" s="92">
        <v>0</v>
      </c>
      <c r="L81" s="144">
        <v>0</v>
      </c>
      <c r="M81" s="111">
        <f t="shared" si="2"/>
        <v>0</v>
      </c>
      <c r="O81" s="113"/>
      <c r="P81" s="113"/>
      <c r="Q81" s="113"/>
      <c r="R81" s="113"/>
    </row>
    <row r="82" spans="1:22" s="97" customFormat="1" x14ac:dyDescent="0.25">
      <c r="A82" s="108" t="s">
        <v>220</v>
      </c>
      <c r="B82" s="109" t="s">
        <v>224</v>
      </c>
      <c r="C82" s="110" t="s">
        <v>13</v>
      </c>
      <c r="D82" s="110" t="s">
        <v>13</v>
      </c>
      <c r="E82" s="88" t="s">
        <v>37</v>
      </c>
      <c r="F82" s="110" t="s">
        <v>14</v>
      </c>
      <c r="G82" s="137">
        <v>1.08</v>
      </c>
      <c r="H82" s="138">
        <v>6328.8</v>
      </c>
      <c r="I82" s="92">
        <v>5860</v>
      </c>
      <c r="J82" s="92"/>
      <c r="K82" s="92">
        <v>0</v>
      </c>
      <c r="L82" s="144">
        <v>5860</v>
      </c>
      <c r="M82" s="111">
        <f t="shared" si="2"/>
        <v>6328.8</v>
      </c>
      <c r="N82" s="99"/>
      <c r="O82" s="113"/>
      <c r="P82" s="113"/>
      <c r="Q82" s="113"/>
      <c r="R82" s="113"/>
      <c r="U82" s="116"/>
      <c r="V82" s="116"/>
    </row>
    <row r="83" spans="1:22" s="97" customFormat="1" x14ac:dyDescent="0.25">
      <c r="A83" s="108" t="s">
        <v>220</v>
      </c>
      <c r="B83" s="109" t="s">
        <v>224</v>
      </c>
      <c r="C83" s="110" t="s">
        <v>13</v>
      </c>
      <c r="D83" s="110" t="s">
        <v>13</v>
      </c>
      <c r="E83" s="88" t="s">
        <v>101</v>
      </c>
      <c r="F83" s="110" t="s">
        <v>14</v>
      </c>
      <c r="G83" s="137">
        <v>2.4</v>
      </c>
      <c r="H83" s="138">
        <v>506.4</v>
      </c>
      <c r="I83" s="92">
        <v>211</v>
      </c>
      <c r="J83" s="92"/>
      <c r="K83" s="92">
        <v>70</v>
      </c>
      <c r="L83" s="144">
        <v>141</v>
      </c>
      <c r="M83" s="111">
        <f t="shared" si="2"/>
        <v>338.4</v>
      </c>
      <c r="O83" s="113"/>
      <c r="P83" s="113"/>
      <c r="Q83" s="113"/>
      <c r="R83" s="113"/>
    </row>
    <row r="84" spans="1:22" s="97" customFormat="1" x14ac:dyDescent="0.25">
      <c r="A84" s="108" t="s">
        <v>220</v>
      </c>
      <c r="B84" s="109" t="s">
        <v>224</v>
      </c>
      <c r="C84" s="110" t="s">
        <v>13</v>
      </c>
      <c r="D84" s="110" t="s">
        <v>13</v>
      </c>
      <c r="E84" s="88" t="s">
        <v>102</v>
      </c>
      <c r="F84" s="110" t="s">
        <v>14</v>
      </c>
      <c r="G84" s="137">
        <v>3.07</v>
      </c>
      <c r="H84" s="138">
        <v>2028.11</v>
      </c>
      <c r="I84" s="92">
        <v>663</v>
      </c>
      <c r="J84" s="92"/>
      <c r="K84" s="92">
        <v>68</v>
      </c>
      <c r="L84" s="144">
        <v>595</v>
      </c>
      <c r="M84" s="111">
        <f t="shared" si="2"/>
        <v>1826.6499999999999</v>
      </c>
      <c r="O84" s="113"/>
      <c r="P84" s="113"/>
      <c r="Q84" s="113"/>
      <c r="R84" s="113"/>
    </row>
    <row r="85" spans="1:22" s="97" customFormat="1" x14ac:dyDescent="0.25">
      <c r="A85" s="108" t="s">
        <v>220</v>
      </c>
      <c r="B85" s="109" t="s">
        <v>224</v>
      </c>
      <c r="C85" s="110" t="s">
        <v>13</v>
      </c>
      <c r="D85" s="110" t="s">
        <v>13</v>
      </c>
      <c r="E85" s="88" t="s">
        <v>100</v>
      </c>
      <c r="F85" s="110" t="s">
        <v>14</v>
      </c>
      <c r="G85" s="137">
        <v>3.3</v>
      </c>
      <c r="H85" s="138">
        <v>293.7</v>
      </c>
      <c r="I85" s="92">
        <v>89</v>
      </c>
      <c r="J85" s="92"/>
      <c r="K85" s="92">
        <v>0</v>
      </c>
      <c r="L85" s="144">
        <v>89</v>
      </c>
      <c r="M85" s="111">
        <f t="shared" si="2"/>
        <v>293.7</v>
      </c>
      <c r="O85" s="113"/>
      <c r="P85" s="113"/>
      <c r="Q85" s="113"/>
      <c r="R85" s="113"/>
    </row>
    <row r="86" spans="1:22" s="97" customFormat="1" x14ac:dyDescent="0.25">
      <c r="A86" s="108" t="s">
        <v>220</v>
      </c>
      <c r="B86" s="109" t="s">
        <v>224</v>
      </c>
      <c r="C86" s="110" t="s">
        <v>13</v>
      </c>
      <c r="D86" s="110" t="s">
        <v>13</v>
      </c>
      <c r="E86" s="88" t="s">
        <v>103</v>
      </c>
      <c r="F86" s="110" t="s">
        <v>14</v>
      </c>
      <c r="G86" s="137">
        <v>3</v>
      </c>
      <c r="H86" s="138">
        <v>10500</v>
      </c>
      <c r="I86" s="92">
        <v>3500</v>
      </c>
      <c r="J86" s="92"/>
      <c r="K86" s="92">
        <v>0</v>
      </c>
      <c r="L86" s="144">
        <v>3500</v>
      </c>
      <c r="M86" s="111">
        <f t="shared" si="2"/>
        <v>10500</v>
      </c>
      <c r="O86" s="113"/>
      <c r="P86" s="113"/>
      <c r="Q86" s="113"/>
      <c r="R86" s="113"/>
    </row>
    <row r="87" spans="1:22" s="97" customFormat="1" x14ac:dyDescent="0.25">
      <c r="A87" s="108" t="s">
        <v>220</v>
      </c>
      <c r="B87" s="109" t="s">
        <v>224</v>
      </c>
      <c r="C87" s="110" t="s">
        <v>13</v>
      </c>
      <c r="D87" s="110" t="s">
        <v>13</v>
      </c>
      <c r="E87" s="88" t="s">
        <v>104</v>
      </c>
      <c r="F87" s="110" t="s">
        <v>14</v>
      </c>
      <c r="G87" s="137">
        <v>4.5</v>
      </c>
      <c r="H87" s="138">
        <v>2250</v>
      </c>
      <c r="I87" s="92">
        <v>500</v>
      </c>
      <c r="J87" s="92"/>
      <c r="K87" s="92">
        <v>0</v>
      </c>
      <c r="L87" s="144">
        <v>500</v>
      </c>
      <c r="M87" s="111">
        <f t="shared" si="2"/>
        <v>2250</v>
      </c>
      <c r="O87" s="113"/>
      <c r="P87" s="113"/>
      <c r="Q87" s="113"/>
      <c r="R87" s="113"/>
    </row>
    <row r="88" spans="1:22" s="97" customFormat="1" x14ac:dyDescent="0.25">
      <c r="A88" s="108" t="s">
        <v>219</v>
      </c>
      <c r="B88" s="109" t="s">
        <v>224</v>
      </c>
      <c r="C88" s="110" t="s">
        <v>13</v>
      </c>
      <c r="D88" s="110" t="s">
        <v>13</v>
      </c>
      <c r="E88" s="88" t="s">
        <v>105</v>
      </c>
      <c r="F88" s="110" t="s">
        <v>14</v>
      </c>
      <c r="G88" s="137">
        <v>32.53</v>
      </c>
      <c r="H88" s="138">
        <v>195.23000000000002</v>
      </c>
      <c r="I88" s="92">
        <v>6</v>
      </c>
      <c r="J88" s="92"/>
      <c r="K88" s="92">
        <v>0</v>
      </c>
      <c r="L88" s="144">
        <v>6</v>
      </c>
      <c r="M88" s="111">
        <f t="shared" si="2"/>
        <v>195.18</v>
      </c>
      <c r="O88" s="113"/>
      <c r="P88" s="113"/>
      <c r="Q88" s="113"/>
      <c r="R88" s="113"/>
    </row>
    <row r="89" spans="1:22" s="97" customFormat="1" x14ac:dyDescent="0.25">
      <c r="A89" s="108" t="s">
        <v>219</v>
      </c>
      <c r="B89" s="109" t="s">
        <v>224</v>
      </c>
      <c r="C89" s="110" t="s">
        <v>13</v>
      </c>
      <c r="D89" s="110" t="s">
        <v>13</v>
      </c>
      <c r="E89" s="88" t="s">
        <v>230</v>
      </c>
      <c r="F89" s="110" t="s">
        <v>14</v>
      </c>
      <c r="G89" s="120">
        <v>690.00600000000009</v>
      </c>
      <c r="H89" s="138">
        <v>576.73</v>
      </c>
      <c r="I89" s="92">
        <v>1</v>
      </c>
      <c r="J89" s="92">
        <v>5</v>
      </c>
      <c r="K89" s="92">
        <v>3</v>
      </c>
      <c r="L89" s="144">
        <v>3</v>
      </c>
      <c r="M89" s="111">
        <f t="shared" si="2"/>
        <v>2070.018</v>
      </c>
      <c r="O89" s="113"/>
      <c r="P89" s="113"/>
      <c r="Q89" s="113"/>
      <c r="R89" s="113"/>
    </row>
    <row r="90" spans="1:22" s="97" customFormat="1" x14ac:dyDescent="0.25">
      <c r="A90" s="108" t="s">
        <v>219</v>
      </c>
      <c r="B90" s="109" t="s">
        <v>224</v>
      </c>
      <c r="C90" s="110" t="s">
        <v>13</v>
      </c>
      <c r="D90" s="110" t="s">
        <v>13</v>
      </c>
      <c r="E90" s="88" t="s">
        <v>227</v>
      </c>
      <c r="F90" s="110" t="s">
        <v>14</v>
      </c>
      <c r="G90" s="120">
        <v>690.00600000000009</v>
      </c>
      <c r="H90" s="138">
        <v>0</v>
      </c>
      <c r="I90" s="92">
        <v>0</v>
      </c>
      <c r="J90" s="92">
        <v>5</v>
      </c>
      <c r="K90" s="92">
        <v>4</v>
      </c>
      <c r="L90" s="144">
        <v>1</v>
      </c>
      <c r="M90" s="111">
        <f t="shared" si="2"/>
        <v>690.00600000000009</v>
      </c>
      <c r="O90" s="113"/>
      <c r="P90" s="113"/>
      <c r="Q90" s="113"/>
      <c r="R90" s="113"/>
    </row>
    <row r="91" spans="1:22" s="97" customFormat="1" x14ac:dyDescent="0.25">
      <c r="A91" s="108" t="s">
        <v>219</v>
      </c>
      <c r="B91" s="109" t="s">
        <v>224</v>
      </c>
      <c r="C91" s="110" t="s">
        <v>13</v>
      </c>
      <c r="D91" s="110" t="s">
        <v>13</v>
      </c>
      <c r="E91" s="88" t="s">
        <v>228</v>
      </c>
      <c r="F91" s="110" t="s">
        <v>14</v>
      </c>
      <c r="G91" s="120">
        <v>690.00600000000009</v>
      </c>
      <c r="H91" s="138">
        <v>576.7299999999999</v>
      </c>
      <c r="I91" s="92">
        <v>1</v>
      </c>
      <c r="J91" s="92">
        <v>5</v>
      </c>
      <c r="K91" s="92">
        <v>3</v>
      </c>
      <c r="L91" s="144">
        <v>3</v>
      </c>
      <c r="M91" s="111">
        <f t="shared" si="2"/>
        <v>2070.018</v>
      </c>
      <c r="O91" s="113"/>
      <c r="P91" s="113"/>
      <c r="Q91" s="113"/>
      <c r="R91" s="113"/>
    </row>
    <row r="92" spans="1:22" s="97" customFormat="1" x14ac:dyDescent="0.25">
      <c r="A92" s="108" t="s">
        <v>219</v>
      </c>
      <c r="B92" s="109" t="s">
        <v>224</v>
      </c>
      <c r="C92" s="110" t="s">
        <v>13</v>
      </c>
      <c r="D92" s="110" t="s">
        <v>13</v>
      </c>
      <c r="E92" s="88" t="s">
        <v>229</v>
      </c>
      <c r="F92" s="110" t="s">
        <v>14</v>
      </c>
      <c r="G92" s="120">
        <v>690.005</v>
      </c>
      <c r="H92" s="138">
        <v>0</v>
      </c>
      <c r="I92" s="92">
        <v>0</v>
      </c>
      <c r="J92" s="92">
        <v>10</v>
      </c>
      <c r="K92" s="92">
        <v>3</v>
      </c>
      <c r="L92" s="144">
        <v>7</v>
      </c>
      <c r="M92" s="111">
        <f t="shared" si="2"/>
        <v>4830.0349999999999</v>
      </c>
      <c r="O92" s="113"/>
      <c r="P92" s="113"/>
      <c r="Q92" s="113"/>
      <c r="R92" s="113"/>
    </row>
    <row r="93" spans="1:22" s="97" customFormat="1" x14ac:dyDescent="0.25">
      <c r="A93" s="108" t="s">
        <v>219</v>
      </c>
      <c r="B93" s="109" t="s">
        <v>224</v>
      </c>
      <c r="C93" s="110" t="s">
        <v>13</v>
      </c>
      <c r="D93" s="110" t="s">
        <v>13</v>
      </c>
      <c r="E93" s="88" t="s">
        <v>106</v>
      </c>
      <c r="F93" s="110" t="s">
        <v>14</v>
      </c>
      <c r="G93" s="137">
        <v>64.994</v>
      </c>
      <c r="H93" s="138">
        <v>0</v>
      </c>
      <c r="I93" s="92">
        <v>0</v>
      </c>
      <c r="J93" s="92">
        <v>5</v>
      </c>
      <c r="K93" s="92">
        <v>3</v>
      </c>
      <c r="L93" s="144">
        <v>2</v>
      </c>
      <c r="M93" s="111">
        <f t="shared" si="2"/>
        <v>129.988</v>
      </c>
      <c r="O93" s="113"/>
      <c r="P93" s="113"/>
      <c r="Q93" s="113"/>
      <c r="R93" s="113"/>
    </row>
    <row r="94" spans="1:22" s="97" customFormat="1" x14ac:dyDescent="0.25">
      <c r="A94" s="108" t="s">
        <v>219</v>
      </c>
      <c r="B94" s="109" t="s">
        <v>224</v>
      </c>
      <c r="C94" s="110" t="s">
        <v>13</v>
      </c>
      <c r="D94" s="110" t="s">
        <v>13</v>
      </c>
      <c r="E94" s="88" t="s">
        <v>107</v>
      </c>
      <c r="F94" s="110" t="s">
        <v>14</v>
      </c>
      <c r="G94" s="139">
        <v>4000</v>
      </c>
      <c r="H94" s="138">
        <v>0</v>
      </c>
      <c r="I94" s="92">
        <v>0</v>
      </c>
      <c r="J94" s="92"/>
      <c r="K94" s="92">
        <v>0</v>
      </c>
      <c r="L94" s="144">
        <v>0</v>
      </c>
      <c r="M94" s="111">
        <f t="shared" si="2"/>
        <v>0</v>
      </c>
      <c r="O94" s="113"/>
      <c r="P94" s="113"/>
      <c r="Q94" s="113"/>
      <c r="R94" s="113"/>
    </row>
    <row r="95" spans="1:22" s="97" customFormat="1" x14ac:dyDescent="0.25">
      <c r="A95" s="108" t="s">
        <v>219</v>
      </c>
      <c r="B95" s="109" t="s">
        <v>224</v>
      </c>
      <c r="C95" s="110" t="s">
        <v>13</v>
      </c>
      <c r="D95" s="110" t="s">
        <v>13</v>
      </c>
      <c r="E95" s="88" t="s">
        <v>242</v>
      </c>
      <c r="F95" s="110" t="s">
        <v>14</v>
      </c>
      <c r="G95" s="139">
        <v>5219</v>
      </c>
      <c r="H95" s="138">
        <v>0</v>
      </c>
      <c r="I95" s="92">
        <v>0</v>
      </c>
      <c r="J95" s="92">
        <v>1</v>
      </c>
      <c r="K95" s="92">
        <v>1</v>
      </c>
      <c r="L95" s="144">
        <v>0</v>
      </c>
      <c r="M95" s="111">
        <f t="shared" si="2"/>
        <v>0</v>
      </c>
      <c r="O95" s="113"/>
      <c r="P95" s="113"/>
      <c r="Q95" s="113"/>
      <c r="R95" s="113"/>
    </row>
    <row r="96" spans="1:22" s="97" customFormat="1" x14ac:dyDescent="0.25">
      <c r="A96" s="108" t="s">
        <v>219</v>
      </c>
      <c r="B96" s="109" t="s">
        <v>224</v>
      </c>
      <c r="C96" s="110" t="s">
        <v>13</v>
      </c>
      <c r="D96" s="110" t="s">
        <v>13</v>
      </c>
      <c r="E96" s="88" t="s">
        <v>226</v>
      </c>
      <c r="F96" s="110" t="s">
        <v>14</v>
      </c>
      <c r="G96" s="139">
        <v>7507.75</v>
      </c>
      <c r="H96" s="138">
        <v>7507.75</v>
      </c>
      <c r="I96" s="92">
        <v>1</v>
      </c>
      <c r="J96" s="92"/>
      <c r="K96" s="92">
        <v>0</v>
      </c>
      <c r="L96" s="144">
        <v>1</v>
      </c>
      <c r="M96" s="111">
        <f t="shared" si="2"/>
        <v>7507.75</v>
      </c>
      <c r="O96" s="113"/>
      <c r="P96" s="113"/>
      <c r="Q96" s="113"/>
      <c r="R96" s="113"/>
    </row>
    <row r="97" spans="1:18" s="97" customFormat="1" x14ac:dyDescent="0.25">
      <c r="A97" s="108" t="s">
        <v>219</v>
      </c>
      <c r="B97" s="109" t="s">
        <v>224</v>
      </c>
      <c r="C97" s="110" t="s">
        <v>13</v>
      </c>
      <c r="D97" s="110" t="s">
        <v>13</v>
      </c>
      <c r="E97" s="88" t="s">
        <v>243</v>
      </c>
      <c r="F97" s="110" t="s">
        <v>14</v>
      </c>
      <c r="G97" s="139">
        <v>7469</v>
      </c>
      <c r="H97" s="138">
        <v>0</v>
      </c>
      <c r="I97" s="92">
        <v>0</v>
      </c>
      <c r="J97" s="92">
        <v>1</v>
      </c>
      <c r="K97" s="92">
        <v>0</v>
      </c>
      <c r="L97" s="144">
        <v>1</v>
      </c>
      <c r="M97" s="111">
        <f t="shared" si="2"/>
        <v>7469</v>
      </c>
      <c r="O97" s="113"/>
      <c r="P97" s="113"/>
      <c r="Q97" s="113"/>
      <c r="R97" s="113"/>
    </row>
    <row r="98" spans="1:18" s="97" customFormat="1" x14ac:dyDescent="0.25">
      <c r="A98" s="108" t="s">
        <v>219</v>
      </c>
      <c r="B98" s="109" t="s">
        <v>224</v>
      </c>
      <c r="C98" s="110" t="s">
        <v>13</v>
      </c>
      <c r="D98" s="110" t="s">
        <v>13</v>
      </c>
      <c r="E98" s="88" t="s">
        <v>244</v>
      </c>
      <c r="F98" s="110" t="s">
        <v>14</v>
      </c>
      <c r="G98" s="139">
        <v>7469</v>
      </c>
      <c r="H98" s="138">
        <v>0</v>
      </c>
      <c r="I98" s="92">
        <v>0</v>
      </c>
      <c r="J98" s="92">
        <v>1</v>
      </c>
      <c r="K98" s="92">
        <v>1</v>
      </c>
      <c r="L98" s="144">
        <v>0</v>
      </c>
      <c r="M98" s="111">
        <f t="shared" si="2"/>
        <v>0</v>
      </c>
      <c r="O98" s="113"/>
      <c r="P98" s="113"/>
      <c r="Q98" s="113"/>
      <c r="R98" s="113"/>
    </row>
    <row r="99" spans="1:18" s="97" customFormat="1" x14ac:dyDescent="0.25">
      <c r="A99" s="108" t="s">
        <v>219</v>
      </c>
      <c r="B99" s="109" t="s">
        <v>224</v>
      </c>
      <c r="C99" s="110" t="s">
        <v>13</v>
      </c>
      <c r="D99" s="110" t="s">
        <v>13</v>
      </c>
      <c r="E99" s="118" t="s">
        <v>122</v>
      </c>
      <c r="F99" s="90" t="s">
        <v>14</v>
      </c>
      <c r="G99" s="142">
        <v>3050.84</v>
      </c>
      <c r="H99" s="138">
        <v>0</v>
      </c>
      <c r="I99" s="92">
        <v>0</v>
      </c>
      <c r="J99" s="92"/>
      <c r="K99" s="92">
        <v>0</v>
      </c>
      <c r="L99" s="144">
        <v>0</v>
      </c>
      <c r="M99" s="111">
        <f t="shared" si="2"/>
        <v>0</v>
      </c>
      <c r="O99" s="113"/>
      <c r="P99" s="113"/>
      <c r="Q99" s="113"/>
      <c r="R99" s="113"/>
    </row>
    <row r="100" spans="1:18" s="97" customFormat="1" x14ac:dyDescent="0.25">
      <c r="A100" s="108" t="s">
        <v>219</v>
      </c>
      <c r="B100" s="109" t="s">
        <v>224</v>
      </c>
      <c r="C100" s="110" t="s">
        <v>13</v>
      </c>
      <c r="D100" s="110" t="s">
        <v>13</v>
      </c>
      <c r="E100" s="114" t="s">
        <v>109</v>
      </c>
      <c r="F100" s="110" t="s">
        <v>14</v>
      </c>
      <c r="G100" s="143">
        <v>6254</v>
      </c>
      <c r="H100" s="138">
        <v>6254</v>
      </c>
      <c r="I100" s="92">
        <v>1</v>
      </c>
      <c r="J100" s="92"/>
      <c r="K100" s="92">
        <v>1</v>
      </c>
      <c r="L100" s="144">
        <v>0</v>
      </c>
      <c r="M100" s="111">
        <f t="shared" si="2"/>
        <v>0</v>
      </c>
      <c r="O100" s="113"/>
      <c r="P100" s="113"/>
      <c r="Q100" s="113"/>
      <c r="R100" s="113"/>
    </row>
    <row r="101" spans="1:18" s="97" customFormat="1" x14ac:dyDescent="0.25">
      <c r="A101" s="108" t="s">
        <v>219</v>
      </c>
      <c r="B101" s="109" t="s">
        <v>224</v>
      </c>
      <c r="C101" s="110" t="s">
        <v>13</v>
      </c>
      <c r="D101" s="110" t="s">
        <v>13</v>
      </c>
      <c r="E101" s="88" t="s">
        <v>108</v>
      </c>
      <c r="F101" s="110" t="s">
        <v>14</v>
      </c>
      <c r="G101" s="137">
        <v>6800</v>
      </c>
      <c r="H101" s="138">
        <v>0</v>
      </c>
      <c r="I101" s="92">
        <v>0</v>
      </c>
      <c r="J101" s="92">
        <v>1</v>
      </c>
      <c r="K101" s="92">
        <v>1</v>
      </c>
      <c r="L101" s="144">
        <v>0</v>
      </c>
      <c r="M101" s="111">
        <f t="shared" si="2"/>
        <v>0</v>
      </c>
      <c r="O101" s="113"/>
      <c r="P101" s="113"/>
      <c r="Q101" s="113"/>
      <c r="R101" s="113"/>
    </row>
    <row r="102" spans="1:18" s="97" customFormat="1" x14ac:dyDescent="0.25">
      <c r="A102" s="108" t="s">
        <v>219</v>
      </c>
      <c r="B102" s="109" t="s">
        <v>224</v>
      </c>
      <c r="C102" s="110" t="s">
        <v>13</v>
      </c>
      <c r="D102" s="110" t="s">
        <v>13</v>
      </c>
      <c r="E102" s="114" t="s">
        <v>21</v>
      </c>
      <c r="F102" s="110" t="s">
        <v>14</v>
      </c>
      <c r="G102" s="139">
        <v>3520</v>
      </c>
      <c r="H102" s="138">
        <v>0</v>
      </c>
      <c r="I102" s="92">
        <v>0</v>
      </c>
      <c r="J102" s="92">
        <v>1</v>
      </c>
      <c r="K102" s="92">
        <v>0</v>
      </c>
      <c r="L102" s="144">
        <v>1</v>
      </c>
      <c r="M102" s="111">
        <f t="shared" si="2"/>
        <v>3520</v>
      </c>
      <c r="O102" s="113"/>
      <c r="P102" s="113"/>
      <c r="Q102" s="113"/>
      <c r="R102" s="113"/>
    </row>
    <row r="103" spans="1:18" s="97" customFormat="1" x14ac:dyDescent="0.25">
      <c r="A103" s="108" t="s">
        <v>219</v>
      </c>
      <c r="B103" s="109" t="s">
        <v>224</v>
      </c>
      <c r="C103" s="110" t="s">
        <v>13</v>
      </c>
      <c r="D103" s="110" t="s">
        <v>13</v>
      </c>
      <c r="E103" s="88" t="s">
        <v>110</v>
      </c>
      <c r="F103" s="110" t="s">
        <v>14</v>
      </c>
      <c r="G103" s="137">
        <v>3600.0050000000001</v>
      </c>
      <c r="H103" s="138">
        <v>0</v>
      </c>
      <c r="I103" s="92">
        <v>0</v>
      </c>
      <c r="J103" s="92">
        <v>2</v>
      </c>
      <c r="K103" s="92">
        <v>1</v>
      </c>
      <c r="L103" s="144">
        <v>1</v>
      </c>
      <c r="M103" s="111">
        <f t="shared" si="2"/>
        <v>3600.0050000000001</v>
      </c>
      <c r="O103" s="113"/>
      <c r="P103" s="113"/>
      <c r="Q103" s="113"/>
      <c r="R103" s="113"/>
    </row>
    <row r="104" spans="1:18" s="97" customFormat="1" x14ac:dyDescent="0.25">
      <c r="A104" s="108" t="s">
        <v>219</v>
      </c>
      <c r="B104" s="109" t="s">
        <v>224</v>
      </c>
      <c r="C104" s="110" t="s">
        <v>13</v>
      </c>
      <c r="D104" s="110" t="s">
        <v>13</v>
      </c>
      <c r="E104" s="118" t="s">
        <v>111</v>
      </c>
      <c r="F104" s="90" t="s">
        <v>14</v>
      </c>
      <c r="G104" s="147">
        <v>4100.0039999999999</v>
      </c>
      <c r="H104" s="138">
        <v>0</v>
      </c>
      <c r="I104" s="92">
        <v>0</v>
      </c>
      <c r="J104" s="92">
        <v>10</v>
      </c>
      <c r="K104" s="92">
        <v>7</v>
      </c>
      <c r="L104" s="144">
        <v>3</v>
      </c>
      <c r="M104" s="111">
        <f t="shared" si="2"/>
        <v>12300.011999999999</v>
      </c>
      <c r="O104" s="113"/>
      <c r="P104" s="113"/>
      <c r="Q104" s="113"/>
      <c r="R104" s="113"/>
    </row>
    <row r="105" spans="1:18" s="97" customFormat="1" x14ac:dyDescent="0.25">
      <c r="A105" s="108" t="s">
        <v>219</v>
      </c>
      <c r="B105" s="109" t="s">
        <v>224</v>
      </c>
      <c r="C105" s="110" t="s">
        <v>13</v>
      </c>
      <c r="D105" s="110" t="s">
        <v>13</v>
      </c>
      <c r="E105" s="89" t="s">
        <v>22</v>
      </c>
      <c r="F105" s="90" t="s">
        <v>14</v>
      </c>
      <c r="G105" s="140">
        <v>3520</v>
      </c>
      <c r="H105" s="138">
        <v>0</v>
      </c>
      <c r="I105" s="92">
        <v>0</v>
      </c>
      <c r="J105" s="145">
        <v>1</v>
      </c>
      <c r="K105" s="92">
        <v>0</v>
      </c>
      <c r="L105" s="144">
        <v>1</v>
      </c>
      <c r="M105" s="111">
        <f t="shared" ref="M105:M122" si="3">SUM(G105*L105)</f>
        <v>3520</v>
      </c>
      <c r="O105" s="113"/>
      <c r="P105" s="113"/>
      <c r="Q105" s="113"/>
      <c r="R105" s="113"/>
    </row>
    <row r="106" spans="1:18" s="97" customFormat="1" x14ac:dyDescent="0.25">
      <c r="A106" s="108" t="s">
        <v>219</v>
      </c>
      <c r="B106" s="109" t="s">
        <v>224</v>
      </c>
      <c r="C106" s="90" t="s">
        <v>13</v>
      </c>
      <c r="D106" s="90" t="s">
        <v>13</v>
      </c>
      <c r="E106" s="89" t="s">
        <v>112</v>
      </c>
      <c r="F106" s="90" t="s">
        <v>14</v>
      </c>
      <c r="G106" s="140">
        <v>1615.38</v>
      </c>
      <c r="H106" s="138">
        <v>1615.38</v>
      </c>
      <c r="I106" s="92">
        <v>1</v>
      </c>
      <c r="J106" s="92"/>
      <c r="K106" s="92">
        <v>0</v>
      </c>
      <c r="L106" s="144">
        <v>1</v>
      </c>
      <c r="M106" s="111">
        <f t="shared" si="3"/>
        <v>1615.38</v>
      </c>
      <c r="O106" s="113"/>
      <c r="P106" s="113"/>
      <c r="Q106" s="113"/>
      <c r="R106" s="113"/>
    </row>
    <row r="107" spans="1:18" s="97" customFormat="1" x14ac:dyDescent="0.25">
      <c r="A107" s="108" t="s">
        <v>219</v>
      </c>
      <c r="B107" s="109" t="s">
        <v>224</v>
      </c>
      <c r="C107" s="90" t="s">
        <v>13</v>
      </c>
      <c r="D107" s="90" t="s">
        <v>13</v>
      </c>
      <c r="E107" s="89" t="s">
        <v>23</v>
      </c>
      <c r="F107" s="90" t="s">
        <v>14</v>
      </c>
      <c r="G107" s="140">
        <v>3520</v>
      </c>
      <c r="H107" s="138">
        <v>0</v>
      </c>
      <c r="I107" s="92">
        <v>0</v>
      </c>
      <c r="J107" s="145">
        <v>1</v>
      </c>
      <c r="K107" s="92">
        <v>0</v>
      </c>
      <c r="L107" s="144">
        <v>1</v>
      </c>
      <c r="M107" s="111">
        <f t="shared" si="3"/>
        <v>3520</v>
      </c>
      <c r="O107" s="113"/>
      <c r="P107" s="113"/>
      <c r="Q107" s="113"/>
      <c r="R107" s="113"/>
    </row>
    <row r="108" spans="1:18" s="97" customFormat="1" x14ac:dyDescent="0.25">
      <c r="A108" s="108" t="s">
        <v>219</v>
      </c>
      <c r="B108" s="109" t="s">
        <v>224</v>
      </c>
      <c r="C108" s="90" t="s">
        <v>13</v>
      </c>
      <c r="D108" s="90" t="s">
        <v>13</v>
      </c>
      <c r="E108" s="118" t="s">
        <v>113</v>
      </c>
      <c r="F108" s="90" t="s">
        <v>14</v>
      </c>
      <c r="G108" s="140">
        <v>5500</v>
      </c>
      <c r="H108" s="138">
        <v>0</v>
      </c>
      <c r="I108" s="92">
        <v>0</v>
      </c>
      <c r="J108" s="145">
        <v>5</v>
      </c>
      <c r="K108" s="92">
        <v>2</v>
      </c>
      <c r="L108" s="144">
        <v>3</v>
      </c>
      <c r="M108" s="111">
        <f t="shared" si="3"/>
        <v>16500</v>
      </c>
      <c r="O108" s="113"/>
      <c r="P108" s="113"/>
      <c r="Q108" s="113"/>
      <c r="R108" s="113"/>
    </row>
    <row r="109" spans="1:18" s="97" customFormat="1" x14ac:dyDescent="0.25">
      <c r="A109" s="108" t="s">
        <v>219</v>
      </c>
      <c r="B109" s="109" t="s">
        <v>224</v>
      </c>
      <c r="C109" s="90" t="s">
        <v>13</v>
      </c>
      <c r="D109" s="90" t="s">
        <v>13</v>
      </c>
      <c r="E109" s="118" t="s">
        <v>114</v>
      </c>
      <c r="F109" s="90" t="s">
        <v>14</v>
      </c>
      <c r="G109" s="141">
        <v>879.49</v>
      </c>
      <c r="H109" s="138">
        <v>0</v>
      </c>
      <c r="I109" s="92">
        <v>0</v>
      </c>
      <c r="J109" s="145"/>
      <c r="K109" s="92">
        <v>0</v>
      </c>
      <c r="L109" s="144">
        <v>0</v>
      </c>
      <c r="M109" s="111">
        <f t="shared" si="3"/>
        <v>0</v>
      </c>
      <c r="O109" s="113"/>
      <c r="P109" s="113"/>
      <c r="Q109" s="113"/>
      <c r="R109" s="113"/>
    </row>
    <row r="110" spans="1:18" s="97" customFormat="1" x14ac:dyDescent="0.25">
      <c r="A110" s="108" t="s">
        <v>219</v>
      </c>
      <c r="B110" s="109" t="s">
        <v>224</v>
      </c>
      <c r="C110" s="90" t="s">
        <v>13</v>
      </c>
      <c r="D110" s="90" t="s">
        <v>13</v>
      </c>
      <c r="E110" s="118" t="s">
        <v>115</v>
      </c>
      <c r="F110" s="90" t="s">
        <v>14</v>
      </c>
      <c r="G110" s="147">
        <v>3600.0029999999997</v>
      </c>
      <c r="H110" s="138">
        <v>0</v>
      </c>
      <c r="I110" s="92">
        <v>0</v>
      </c>
      <c r="J110" s="145">
        <v>10</v>
      </c>
      <c r="K110" s="92">
        <v>2</v>
      </c>
      <c r="L110" s="144">
        <v>8</v>
      </c>
      <c r="M110" s="111">
        <f t="shared" si="3"/>
        <v>28800.023999999998</v>
      </c>
      <c r="O110" s="113"/>
      <c r="P110" s="113"/>
      <c r="Q110" s="113"/>
      <c r="R110" s="113"/>
    </row>
    <row r="111" spans="1:18" s="97" customFormat="1" x14ac:dyDescent="0.25">
      <c r="A111" s="108" t="s">
        <v>219</v>
      </c>
      <c r="B111" s="109" t="s">
        <v>224</v>
      </c>
      <c r="C111" s="90" t="s">
        <v>13</v>
      </c>
      <c r="D111" s="90" t="s">
        <v>13</v>
      </c>
      <c r="E111" s="118" t="s">
        <v>116</v>
      </c>
      <c r="F111" s="90" t="s">
        <v>14</v>
      </c>
      <c r="G111" s="141">
        <v>3537.05</v>
      </c>
      <c r="H111" s="138">
        <v>3537.05</v>
      </c>
      <c r="I111" s="92">
        <v>1</v>
      </c>
      <c r="J111" s="145"/>
      <c r="K111" s="92">
        <v>0</v>
      </c>
      <c r="L111" s="144">
        <v>1</v>
      </c>
      <c r="M111" s="111">
        <f t="shared" si="3"/>
        <v>3537.05</v>
      </c>
      <c r="O111" s="113"/>
      <c r="P111" s="113"/>
      <c r="Q111" s="113"/>
      <c r="R111" s="113"/>
    </row>
    <row r="112" spans="1:18" s="97" customFormat="1" x14ac:dyDescent="0.25">
      <c r="A112" s="108" t="s">
        <v>219</v>
      </c>
      <c r="B112" s="109" t="s">
        <v>224</v>
      </c>
      <c r="C112" s="90" t="s">
        <v>13</v>
      </c>
      <c r="D112" s="90" t="s">
        <v>13</v>
      </c>
      <c r="E112" s="118" t="s">
        <v>117</v>
      </c>
      <c r="F112" s="90" t="s">
        <v>14</v>
      </c>
      <c r="G112" s="141">
        <v>4150</v>
      </c>
      <c r="H112" s="138">
        <v>0</v>
      </c>
      <c r="I112" s="92">
        <v>0</v>
      </c>
      <c r="J112" s="145">
        <v>1</v>
      </c>
      <c r="K112" s="92">
        <v>0</v>
      </c>
      <c r="L112" s="144">
        <v>1</v>
      </c>
      <c r="M112" s="111">
        <f t="shared" si="3"/>
        <v>4150</v>
      </c>
      <c r="O112" s="113"/>
      <c r="P112" s="113"/>
      <c r="Q112" s="113"/>
      <c r="R112" s="113"/>
    </row>
    <row r="113" spans="1:22" s="97" customFormat="1" x14ac:dyDescent="0.25">
      <c r="A113" s="108" t="s">
        <v>219</v>
      </c>
      <c r="B113" s="109" t="s">
        <v>224</v>
      </c>
      <c r="C113" s="90" t="s">
        <v>13</v>
      </c>
      <c r="D113" s="90" t="s">
        <v>13</v>
      </c>
      <c r="E113" s="118" t="s">
        <v>118</v>
      </c>
      <c r="F113" s="90" t="s">
        <v>14</v>
      </c>
      <c r="G113" s="141">
        <v>3647.45</v>
      </c>
      <c r="H113" s="138">
        <v>3647.45</v>
      </c>
      <c r="I113" s="92">
        <v>1</v>
      </c>
      <c r="J113" s="145"/>
      <c r="K113" s="92">
        <v>0</v>
      </c>
      <c r="L113" s="144">
        <v>1</v>
      </c>
      <c r="M113" s="111">
        <f t="shared" si="3"/>
        <v>3647.45</v>
      </c>
      <c r="O113" s="113"/>
      <c r="P113" s="113"/>
      <c r="Q113" s="113"/>
      <c r="R113" s="113"/>
    </row>
    <row r="114" spans="1:22" s="97" customFormat="1" x14ac:dyDescent="0.25">
      <c r="A114" s="108" t="s">
        <v>219</v>
      </c>
      <c r="B114" s="109" t="s">
        <v>224</v>
      </c>
      <c r="C114" s="90" t="s">
        <v>13</v>
      </c>
      <c r="D114" s="90" t="s">
        <v>13</v>
      </c>
      <c r="E114" s="118" t="s">
        <v>119</v>
      </c>
      <c r="F114" s="90" t="s">
        <v>14</v>
      </c>
      <c r="G114" s="141">
        <v>4000</v>
      </c>
      <c r="H114" s="138">
        <v>4000</v>
      </c>
      <c r="I114" s="92">
        <v>1</v>
      </c>
      <c r="J114" s="145"/>
      <c r="K114" s="92">
        <v>0</v>
      </c>
      <c r="L114" s="144">
        <v>1</v>
      </c>
      <c r="M114" s="111">
        <f t="shared" si="3"/>
        <v>4000</v>
      </c>
      <c r="O114" s="113"/>
      <c r="P114" s="113"/>
      <c r="Q114" s="113"/>
      <c r="R114" s="113"/>
    </row>
    <row r="115" spans="1:22" s="97" customFormat="1" x14ac:dyDescent="0.25">
      <c r="A115" s="108" t="s">
        <v>219</v>
      </c>
      <c r="B115" s="109" t="s">
        <v>224</v>
      </c>
      <c r="C115" s="90" t="s">
        <v>13</v>
      </c>
      <c r="D115" s="90" t="s">
        <v>13</v>
      </c>
      <c r="E115" s="118" t="s">
        <v>231</v>
      </c>
      <c r="F115" s="90" t="s">
        <v>14</v>
      </c>
      <c r="G115" s="141">
        <v>3500</v>
      </c>
      <c r="H115" s="138">
        <v>0</v>
      </c>
      <c r="I115" s="92">
        <v>0</v>
      </c>
      <c r="J115" s="145">
        <v>1</v>
      </c>
      <c r="K115" s="92">
        <v>1</v>
      </c>
      <c r="L115" s="144">
        <v>0</v>
      </c>
      <c r="M115" s="111">
        <f t="shared" si="3"/>
        <v>0</v>
      </c>
      <c r="O115" s="113"/>
      <c r="P115" s="113"/>
      <c r="Q115" s="113"/>
      <c r="R115" s="113"/>
    </row>
    <row r="116" spans="1:22" s="97" customFormat="1" x14ac:dyDescent="0.25">
      <c r="A116" s="108" t="s">
        <v>219</v>
      </c>
      <c r="B116" s="109" t="s">
        <v>224</v>
      </c>
      <c r="C116" s="90" t="s">
        <v>13</v>
      </c>
      <c r="D116" s="90" t="s">
        <v>13</v>
      </c>
      <c r="E116" s="89" t="s">
        <v>120</v>
      </c>
      <c r="F116" s="90" t="s">
        <v>14</v>
      </c>
      <c r="G116" s="140">
        <v>6570</v>
      </c>
      <c r="H116" s="138">
        <v>6570</v>
      </c>
      <c r="I116" s="92">
        <v>1</v>
      </c>
      <c r="J116" s="145"/>
      <c r="K116" s="92">
        <v>0</v>
      </c>
      <c r="L116" s="144">
        <v>1</v>
      </c>
      <c r="M116" s="111">
        <f t="shared" si="3"/>
        <v>6570</v>
      </c>
      <c r="O116" s="113"/>
      <c r="P116" s="113"/>
      <c r="Q116" s="113"/>
      <c r="R116" s="113"/>
    </row>
    <row r="117" spans="1:22" s="97" customFormat="1" x14ac:dyDescent="0.25">
      <c r="A117" s="108" t="s">
        <v>219</v>
      </c>
      <c r="B117" s="109" t="s">
        <v>224</v>
      </c>
      <c r="C117" s="90" t="s">
        <v>13</v>
      </c>
      <c r="D117" s="90" t="s">
        <v>13</v>
      </c>
      <c r="E117" s="89" t="s">
        <v>121</v>
      </c>
      <c r="F117" s="90" t="s">
        <v>14</v>
      </c>
      <c r="G117" s="140">
        <v>7796.5</v>
      </c>
      <c r="H117" s="138">
        <v>0</v>
      </c>
      <c r="I117" s="92">
        <v>0</v>
      </c>
      <c r="J117" s="92"/>
      <c r="K117" s="92">
        <v>0</v>
      </c>
      <c r="L117" s="144">
        <v>0</v>
      </c>
      <c r="M117" s="111">
        <f t="shared" si="3"/>
        <v>0</v>
      </c>
      <c r="O117" s="113"/>
      <c r="P117" s="113"/>
      <c r="Q117" s="113"/>
      <c r="R117" s="113"/>
    </row>
    <row r="118" spans="1:22" s="97" customFormat="1" x14ac:dyDescent="0.25">
      <c r="A118" s="108" t="s">
        <v>219</v>
      </c>
      <c r="B118" s="109" t="s">
        <v>224</v>
      </c>
      <c r="C118" s="90" t="s">
        <v>13</v>
      </c>
      <c r="D118" s="90" t="s">
        <v>13</v>
      </c>
      <c r="E118" s="118" t="s">
        <v>38</v>
      </c>
      <c r="F118" s="90" t="s">
        <v>14</v>
      </c>
      <c r="G118" s="141">
        <v>1037.92</v>
      </c>
      <c r="H118" s="138">
        <v>1037.92</v>
      </c>
      <c r="I118" s="92">
        <v>1</v>
      </c>
      <c r="J118" s="92"/>
      <c r="K118" s="92">
        <v>0</v>
      </c>
      <c r="L118" s="144">
        <v>1</v>
      </c>
      <c r="M118" s="111">
        <f t="shared" si="3"/>
        <v>1037.92</v>
      </c>
      <c r="O118" s="113"/>
      <c r="P118" s="113"/>
      <c r="Q118" s="113"/>
      <c r="R118" s="113"/>
    </row>
    <row r="119" spans="1:22" s="97" customFormat="1" x14ac:dyDescent="0.25">
      <c r="A119" s="108" t="s">
        <v>219</v>
      </c>
      <c r="B119" s="109" t="s">
        <v>224</v>
      </c>
      <c r="C119" s="90" t="s">
        <v>13</v>
      </c>
      <c r="D119" s="90" t="s">
        <v>13</v>
      </c>
      <c r="E119" s="118" t="s">
        <v>123</v>
      </c>
      <c r="F119" s="90" t="s">
        <v>14</v>
      </c>
      <c r="G119" s="141">
        <v>1805.4</v>
      </c>
      <c r="H119" s="138">
        <v>1805.4</v>
      </c>
      <c r="I119" s="92">
        <v>1</v>
      </c>
      <c r="J119" s="92"/>
      <c r="K119" s="92">
        <v>0</v>
      </c>
      <c r="L119" s="144">
        <v>1</v>
      </c>
      <c r="M119" s="111">
        <f t="shared" si="3"/>
        <v>1805.4</v>
      </c>
      <c r="O119" s="113"/>
      <c r="P119" s="113"/>
      <c r="Q119" s="113"/>
      <c r="R119" s="113"/>
    </row>
    <row r="120" spans="1:22" s="97" customFormat="1" x14ac:dyDescent="0.25">
      <c r="A120" s="108" t="s">
        <v>219</v>
      </c>
      <c r="B120" s="109" t="s">
        <v>224</v>
      </c>
      <c r="C120" s="90" t="s">
        <v>13</v>
      </c>
      <c r="D120" s="90" t="s">
        <v>13</v>
      </c>
      <c r="E120" s="118" t="s">
        <v>124</v>
      </c>
      <c r="F120" s="90" t="s">
        <v>14</v>
      </c>
      <c r="G120" s="141">
        <v>1680</v>
      </c>
      <c r="H120" s="138">
        <v>3360</v>
      </c>
      <c r="I120" s="92">
        <v>2</v>
      </c>
      <c r="J120" s="92"/>
      <c r="K120" s="92">
        <v>0</v>
      </c>
      <c r="L120" s="144">
        <v>2</v>
      </c>
      <c r="M120" s="111">
        <f t="shared" si="3"/>
        <v>3360</v>
      </c>
      <c r="O120" s="113"/>
      <c r="P120" s="113"/>
      <c r="Q120" s="113"/>
      <c r="R120" s="113"/>
    </row>
    <row r="121" spans="1:22" s="97" customFormat="1" x14ac:dyDescent="0.25">
      <c r="A121" s="108" t="s">
        <v>219</v>
      </c>
      <c r="B121" s="109" t="s">
        <v>224</v>
      </c>
      <c r="C121" s="90" t="s">
        <v>13</v>
      </c>
      <c r="D121" s="90" t="s">
        <v>13</v>
      </c>
      <c r="E121" s="118" t="s">
        <v>125</v>
      </c>
      <c r="F121" s="90" t="s">
        <v>14</v>
      </c>
      <c r="G121" s="141">
        <v>5487</v>
      </c>
      <c r="H121" s="138">
        <v>10974</v>
      </c>
      <c r="I121" s="92">
        <v>2</v>
      </c>
      <c r="J121" s="92"/>
      <c r="K121" s="92">
        <v>0</v>
      </c>
      <c r="L121" s="144">
        <v>2</v>
      </c>
      <c r="M121" s="111">
        <f t="shared" si="3"/>
        <v>10974</v>
      </c>
      <c r="O121" s="113"/>
      <c r="P121" s="113"/>
      <c r="Q121" s="113"/>
      <c r="R121" s="113"/>
    </row>
    <row r="122" spans="1:22" s="97" customFormat="1" x14ac:dyDescent="0.25">
      <c r="A122" s="108" t="s">
        <v>219</v>
      </c>
      <c r="B122" s="109" t="s">
        <v>224</v>
      </c>
      <c r="C122" s="90" t="s">
        <v>13</v>
      </c>
      <c r="D122" s="90" t="s">
        <v>13</v>
      </c>
      <c r="E122" s="118" t="s">
        <v>126</v>
      </c>
      <c r="F122" s="90" t="s">
        <v>14</v>
      </c>
      <c r="G122" s="141">
        <v>1250</v>
      </c>
      <c r="H122" s="138">
        <v>0</v>
      </c>
      <c r="I122" s="92">
        <v>0</v>
      </c>
      <c r="J122" s="92"/>
      <c r="K122" s="92">
        <v>0</v>
      </c>
      <c r="L122" s="144">
        <v>0</v>
      </c>
      <c r="M122" s="111">
        <f t="shared" si="3"/>
        <v>0</v>
      </c>
      <c r="N122" s="99"/>
      <c r="O122" s="113"/>
      <c r="P122" s="113"/>
      <c r="Q122" s="113"/>
      <c r="R122" s="113"/>
      <c r="U122" s="116"/>
      <c r="V122" s="116"/>
    </row>
    <row r="123" spans="1:22" s="97" customFormat="1" ht="15.75" thickBot="1" x14ac:dyDescent="0.3">
      <c r="A123" s="155"/>
      <c r="B123" s="98"/>
      <c r="C123" s="94"/>
      <c r="D123" s="94"/>
      <c r="E123" s="94"/>
      <c r="F123" s="121" t="s">
        <v>24</v>
      </c>
      <c r="G123" s="122"/>
      <c r="H123" s="123">
        <f>SUM(H9:H122)</f>
        <v>195792.95000000007</v>
      </c>
      <c r="I123" s="93"/>
      <c r="J123" s="93"/>
      <c r="K123"/>
      <c r="L123"/>
      <c r="M123" s="124">
        <f>SUM(M9:M122)</f>
        <v>275224.93049751245</v>
      </c>
      <c r="O123" s="113"/>
      <c r="P123" s="113"/>
      <c r="Q123" s="113"/>
      <c r="R123" s="113"/>
    </row>
    <row r="124" spans="1:22" ht="15.75" thickTop="1" x14ac:dyDescent="0.25">
      <c r="H124" s="125"/>
      <c r="K124" s="126"/>
    </row>
    <row r="125" spans="1:22" x14ac:dyDescent="0.25">
      <c r="D125" s="127"/>
      <c r="H125" s="128"/>
      <c r="J125" s="129"/>
      <c r="L125" s="129"/>
    </row>
    <row r="126" spans="1:22" x14ac:dyDescent="0.25">
      <c r="A126" s="127" t="s">
        <v>25</v>
      </c>
      <c r="D126" s="127"/>
      <c r="E126" s="127"/>
      <c r="F126" s="127" t="s">
        <v>26</v>
      </c>
      <c r="G126" s="129"/>
      <c r="H126" s="128"/>
      <c r="J126" s="129"/>
      <c r="K126" s="127" t="s">
        <v>27</v>
      </c>
      <c r="L126" s="129"/>
      <c r="M126" s="130"/>
    </row>
    <row r="127" spans="1:22" x14ac:dyDescent="0.25">
      <c r="A127" s="127"/>
      <c r="D127" s="127"/>
      <c r="E127" s="127"/>
      <c r="G127" s="129" t="s">
        <v>18</v>
      </c>
      <c r="H127" s="128"/>
      <c r="J127" s="129"/>
      <c r="K127" s="129"/>
      <c r="L127" s="129"/>
    </row>
    <row r="128" spans="1:22" x14ac:dyDescent="0.25">
      <c r="A128" s="127"/>
      <c r="C128" s="97"/>
      <c r="D128" s="131"/>
      <c r="H128" s="132"/>
      <c r="I128" s="97"/>
      <c r="J128" s="129"/>
      <c r="L128" s="129"/>
    </row>
    <row r="129" spans="1:12" x14ac:dyDescent="0.25">
      <c r="A129" s="133" t="s">
        <v>246</v>
      </c>
      <c r="C129" s="97"/>
      <c r="D129" s="134"/>
      <c r="F129" s="131" t="s">
        <v>28</v>
      </c>
      <c r="H129" s="132"/>
      <c r="I129" s="97"/>
      <c r="J129" s="129"/>
      <c r="K129" s="131" t="s">
        <v>129</v>
      </c>
      <c r="L129" s="129"/>
    </row>
    <row r="130" spans="1:12" x14ac:dyDescent="0.25">
      <c r="A130" s="135" t="s">
        <v>29</v>
      </c>
      <c r="C130" s="97"/>
      <c r="D130" s="134"/>
      <c r="F130" s="134" t="s">
        <v>30</v>
      </c>
      <c r="H130" s="132"/>
      <c r="I130" s="97"/>
      <c r="J130" s="129"/>
      <c r="K130" s="134" t="s">
        <v>31</v>
      </c>
      <c r="L130" s="129"/>
    </row>
    <row r="131" spans="1:12" x14ac:dyDescent="0.25">
      <c r="A131" s="135" t="s">
        <v>245</v>
      </c>
      <c r="F131" s="135" t="s">
        <v>245</v>
      </c>
      <c r="K131" s="135" t="s">
        <v>245</v>
      </c>
    </row>
    <row r="135" spans="1:12" ht="0.75" customHeight="1" x14ac:dyDescent="0.25"/>
  </sheetData>
  <mergeCells count="5">
    <mergeCell ref="A1:M1"/>
    <mergeCell ref="B4:M4"/>
    <mergeCell ref="B5:M5"/>
    <mergeCell ref="B6:M6"/>
    <mergeCell ref="A2:M2"/>
  </mergeCells>
  <pageMargins left="1.299212598425197" right="0.15748031496062992" top="0.35433070866141736" bottom="0.74803149606299213" header="0.31496062992125984" footer="0.31496062992125984"/>
  <pageSetup scale="65" orientation="landscape" r:id="rId1"/>
  <headerFooter>
    <oddFooter>&amp;L&amp;"-,Cursiva"&amp;7Resumen Suministro Enero 2018 - CND&amp;R&amp;8&amp;P/&amp;N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36"/>
  <sheetViews>
    <sheetView topLeftCell="A16" workbookViewId="0">
      <selection activeCell="AD38" sqref="AD38"/>
    </sheetView>
  </sheetViews>
  <sheetFormatPr baseColWidth="10" defaultRowHeight="15" x14ac:dyDescent="0.25"/>
  <cols>
    <col min="1" max="1" width="39.42578125" bestFit="1" customWidth="1"/>
    <col min="2" max="2" width="14" bestFit="1" customWidth="1"/>
    <col min="3" max="3" width="10.140625" customWidth="1"/>
    <col min="4" max="4" width="9.42578125" customWidth="1"/>
    <col min="5" max="5" width="3.28515625" style="14" customWidth="1"/>
    <col min="6" max="6" width="3" style="14" bestFit="1" customWidth="1"/>
    <col min="7" max="7" width="4" style="14" bestFit="1" customWidth="1"/>
    <col min="8" max="8" width="3.5703125" style="14" customWidth="1"/>
    <col min="9" max="12" width="3" style="14" bestFit="1" customWidth="1"/>
    <col min="13" max="14" width="2.7109375" style="14" customWidth="1"/>
    <col min="15" max="15" width="3.28515625" style="14" customWidth="1"/>
    <col min="16" max="16" width="2.5703125" hidden="1" customWidth="1"/>
    <col min="17" max="18" width="2.7109375" hidden="1" customWidth="1"/>
    <col min="19" max="19" width="2.5703125" hidden="1" customWidth="1"/>
    <col min="20" max="20" width="2.85546875" hidden="1" customWidth="1"/>
    <col min="21" max="21" width="3" hidden="1" customWidth="1"/>
    <col min="22" max="28" width="2.7109375" hidden="1" customWidth="1"/>
    <col min="29" max="29" width="14.42578125" customWidth="1"/>
    <col min="30" max="30" width="9.5703125" customWidth="1"/>
  </cols>
  <sheetData>
    <row r="1" spans="1:32" s="10" customFormat="1" ht="27.75" customHeight="1" x14ac:dyDescent="0.25">
      <c r="A1" s="153" t="s">
        <v>210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</row>
    <row r="2" spans="1:32" s="10" customFormat="1" ht="27.75" customHeight="1" x14ac:dyDescent="0.25">
      <c r="A2" s="152" t="s">
        <v>225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</row>
    <row r="3" spans="1:32" s="10" customFormat="1" x14ac:dyDescent="0.25">
      <c r="C3" s="12"/>
      <c r="D3" s="12"/>
      <c r="E3"/>
    </row>
    <row r="4" spans="1:32" s="17" customFormat="1" x14ac:dyDescent="0.25">
      <c r="A4" s="10"/>
      <c r="B4" s="12"/>
      <c r="C4" s="10"/>
      <c r="D4" s="12"/>
      <c r="E4" s="151" t="s">
        <v>161</v>
      </c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57"/>
      <c r="AD4"/>
      <c r="AE4"/>
      <c r="AF4"/>
    </row>
    <row r="5" spans="1:32" s="17" customFormat="1" ht="51" x14ac:dyDescent="0.25">
      <c r="A5" s="18" t="s">
        <v>127</v>
      </c>
      <c r="B5" s="18" t="s">
        <v>128</v>
      </c>
      <c r="C5" s="22" t="s">
        <v>162</v>
      </c>
      <c r="D5" s="19" t="s">
        <v>172</v>
      </c>
      <c r="E5" s="23">
        <v>3</v>
      </c>
      <c r="F5" s="23">
        <v>5</v>
      </c>
      <c r="G5" s="23">
        <v>12</v>
      </c>
      <c r="H5" s="23">
        <v>15</v>
      </c>
      <c r="I5" s="23">
        <v>16</v>
      </c>
      <c r="J5" s="23">
        <v>17</v>
      </c>
      <c r="K5" s="23">
        <v>18</v>
      </c>
      <c r="L5" s="23">
        <v>19</v>
      </c>
      <c r="M5" s="24">
        <v>24</v>
      </c>
      <c r="N5" s="24">
        <v>26</v>
      </c>
      <c r="O5" s="24">
        <v>31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11" t="s">
        <v>163</v>
      </c>
      <c r="AD5" s="24" t="s">
        <v>145</v>
      </c>
      <c r="AE5"/>
      <c r="AF5"/>
    </row>
    <row r="6" spans="1:32" s="17" customFormat="1" x14ac:dyDescent="0.25">
      <c r="A6" s="15" t="s">
        <v>149</v>
      </c>
      <c r="B6" s="15" t="s">
        <v>150</v>
      </c>
      <c r="C6" s="25">
        <v>0</v>
      </c>
      <c r="D6" s="15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20"/>
      <c r="AC6" s="15">
        <f>SUM(E6:O6)</f>
        <v>0</v>
      </c>
      <c r="AD6" s="15">
        <f>SUM(C6+D6-AC6)</f>
        <v>0</v>
      </c>
      <c r="AE6"/>
      <c r="AF6"/>
    </row>
    <row r="7" spans="1:32" s="17" customFormat="1" x14ac:dyDescent="0.25">
      <c r="A7" s="15" t="s">
        <v>151</v>
      </c>
      <c r="B7" s="15" t="s">
        <v>140</v>
      </c>
      <c r="C7" s="25">
        <v>13</v>
      </c>
      <c r="D7" s="15"/>
      <c r="E7" s="91">
        <v>1</v>
      </c>
      <c r="F7" s="91">
        <v>1</v>
      </c>
      <c r="G7" s="91">
        <v>1</v>
      </c>
      <c r="H7" s="91"/>
      <c r="I7" s="91">
        <v>1</v>
      </c>
      <c r="J7" s="91"/>
      <c r="K7" s="91"/>
      <c r="L7" s="91">
        <f>1+2</f>
        <v>3</v>
      </c>
      <c r="M7" s="91"/>
      <c r="N7" s="91">
        <f>1+1</f>
        <v>2</v>
      </c>
      <c r="O7" s="91">
        <v>1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20"/>
      <c r="AC7" s="15">
        <f t="shared" ref="AC7:AC33" si="0">SUM(E7:O7)</f>
        <v>10</v>
      </c>
      <c r="AD7" s="15">
        <f t="shared" ref="AD7:AD33" si="1">SUM(C7+D7-AC7)</f>
        <v>3</v>
      </c>
      <c r="AE7"/>
      <c r="AF7"/>
    </row>
    <row r="8" spans="1:32" s="17" customFormat="1" x14ac:dyDescent="0.25">
      <c r="A8" s="16" t="s">
        <v>206</v>
      </c>
      <c r="B8" s="15" t="s">
        <v>143</v>
      </c>
      <c r="C8" s="25">
        <v>4</v>
      </c>
      <c r="D8" s="15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20"/>
      <c r="AC8" s="15">
        <f t="shared" si="0"/>
        <v>0</v>
      </c>
      <c r="AD8" s="15">
        <f t="shared" si="1"/>
        <v>4</v>
      </c>
      <c r="AE8"/>
      <c r="AF8"/>
    </row>
    <row r="9" spans="1:32" s="17" customFormat="1" x14ac:dyDescent="0.25">
      <c r="A9" s="15" t="s">
        <v>202</v>
      </c>
      <c r="B9" s="56" t="s">
        <v>164</v>
      </c>
      <c r="C9" s="15">
        <v>9</v>
      </c>
      <c r="D9" s="15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>
        <f t="shared" si="0"/>
        <v>0</v>
      </c>
      <c r="AD9" s="15">
        <f t="shared" si="1"/>
        <v>9</v>
      </c>
    </row>
    <row r="10" spans="1:32" s="17" customFormat="1" x14ac:dyDescent="0.25">
      <c r="A10" s="15" t="s">
        <v>139</v>
      </c>
      <c r="B10" s="15" t="s">
        <v>164</v>
      </c>
      <c r="C10" s="25">
        <v>27</v>
      </c>
      <c r="D10" s="15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20"/>
      <c r="AC10" s="15">
        <f t="shared" si="0"/>
        <v>0</v>
      </c>
      <c r="AD10" s="15">
        <f t="shared" si="1"/>
        <v>27</v>
      </c>
    </row>
    <row r="11" spans="1:32" x14ac:dyDescent="0.25">
      <c r="A11" s="15" t="s">
        <v>136</v>
      </c>
      <c r="B11" s="15" t="s">
        <v>165</v>
      </c>
      <c r="C11" s="25">
        <v>97</v>
      </c>
      <c r="D11" s="15"/>
      <c r="E11" s="91">
        <v>2</v>
      </c>
      <c r="F11" s="91">
        <v>1</v>
      </c>
      <c r="G11" s="91">
        <v>1</v>
      </c>
      <c r="H11" s="91"/>
      <c r="I11" s="91">
        <v>2</v>
      </c>
      <c r="J11" s="91"/>
      <c r="K11" s="91"/>
      <c r="L11" s="91">
        <f>1+3</f>
        <v>4</v>
      </c>
      <c r="M11" s="91"/>
      <c r="N11" s="91">
        <f>2+2</f>
        <v>4</v>
      </c>
      <c r="O11" s="91">
        <f>1+1</f>
        <v>2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20"/>
      <c r="AC11" s="15">
        <f t="shared" si="0"/>
        <v>16</v>
      </c>
      <c r="AD11" s="15">
        <f t="shared" si="1"/>
        <v>81</v>
      </c>
    </row>
    <row r="12" spans="1:32" x14ac:dyDescent="0.25">
      <c r="A12" s="15" t="s">
        <v>207</v>
      </c>
      <c r="B12" s="15" t="s">
        <v>143</v>
      </c>
      <c r="C12" s="25">
        <v>3</v>
      </c>
      <c r="D12" s="15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>
        <v>1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20"/>
      <c r="AC12" s="15">
        <f t="shared" si="0"/>
        <v>1</v>
      </c>
      <c r="AD12" s="15">
        <f t="shared" si="1"/>
        <v>2</v>
      </c>
    </row>
    <row r="13" spans="1:32" x14ac:dyDescent="0.25">
      <c r="A13" s="16" t="s">
        <v>146</v>
      </c>
      <c r="B13" s="15" t="s">
        <v>166</v>
      </c>
      <c r="C13" s="25">
        <v>4</v>
      </c>
      <c r="D13" s="15"/>
      <c r="E13" s="91"/>
      <c r="F13" s="91"/>
      <c r="G13" s="91"/>
      <c r="H13" s="91"/>
      <c r="I13" s="91">
        <v>1</v>
      </c>
      <c r="J13" s="91"/>
      <c r="K13" s="91"/>
      <c r="L13" s="91"/>
      <c r="M13" s="91"/>
      <c r="N13" s="91"/>
      <c r="O13" s="91">
        <v>1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20"/>
      <c r="AC13" s="15">
        <f t="shared" si="0"/>
        <v>2</v>
      </c>
      <c r="AD13" s="15">
        <f t="shared" si="1"/>
        <v>2</v>
      </c>
    </row>
    <row r="14" spans="1:32" x14ac:dyDescent="0.25">
      <c r="A14" s="15" t="s">
        <v>138</v>
      </c>
      <c r="B14" s="15" t="s">
        <v>141</v>
      </c>
      <c r="C14" s="25">
        <v>10</v>
      </c>
      <c r="D14" s="15"/>
      <c r="E14" s="91"/>
      <c r="F14" s="91">
        <v>1</v>
      </c>
      <c r="G14" s="91">
        <v>1</v>
      </c>
      <c r="H14" s="91"/>
      <c r="I14" s="91">
        <v>1</v>
      </c>
      <c r="J14" s="91"/>
      <c r="K14" s="91"/>
      <c r="L14" s="91"/>
      <c r="M14" s="91"/>
      <c r="N14" s="91"/>
      <c r="O14" s="91">
        <v>1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20"/>
      <c r="AC14" s="15">
        <f t="shared" si="0"/>
        <v>4</v>
      </c>
      <c r="AD14" s="15">
        <f t="shared" si="1"/>
        <v>6</v>
      </c>
    </row>
    <row r="15" spans="1:32" x14ac:dyDescent="0.25">
      <c r="A15" s="16" t="s">
        <v>167</v>
      </c>
      <c r="B15" s="15" t="s">
        <v>168</v>
      </c>
      <c r="C15" s="25">
        <v>3</v>
      </c>
      <c r="D15" s="15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20"/>
      <c r="AC15" s="15">
        <f t="shared" si="0"/>
        <v>0</v>
      </c>
      <c r="AD15" s="15">
        <f t="shared" si="1"/>
        <v>3</v>
      </c>
    </row>
    <row r="16" spans="1:32" x14ac:dyDescent="0.25">
      <c r="A16" s="15" t="s">
        <v>185</v>
      </c>
      <c r="B16" s="15" t="s">
        <v>166</v>
      </c>
      <c r="C16" s="25">
        <v>7</v>
      </c>
      <c r="D16" s="15"/>
      <c r="E16" s="91"/>
      <c r="F16" s="91">
        <v>1</v>
      </c>
      <c r="G16" s="91"/>
      <c r="H16" s="91"/>
      <c r="I16" s="91">
        <v>1</v>
      </c>
      <c r="J16" s="91"/>
      <c r="K16" s="91"/>
      <c r="L16" s="91">
        <v>1</v>
      </c>
      <c r="M16" s="91"/>
      <c r="N16" s="91"/>
      <c r="O16" s="91">
        <v>1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20"/>
      <c r="AC16" s="15">
        <f t="shared" si="0"/>
        <v>4</v>
      </c>
      <c r="AD16" s="15">
        <f t="shared" si="1"/>
        <v>3</v>
      </c>
    </row>
    <row r="17" spans="1:30" x14ac:dyDescent="0.25">
      <c r="A17" s="16" t="s">
        <v>213</v>
      </c>
      <c r="B17" s="16" t="s">
        <v>140</v>
      </c>
      <c r="C17" s="25">
        <v>1</v>
      </c>
      <c r="D17" s="15"/>
      <c r="E17" s="91"/>
      <c r="F17" s="91"/>
      <c r="G17" s="91">
        <v>1</v>
      </c>
      <c r="H17" s="91"/>
      <c r="I17" s="91"/>
      <c r="J17" s="91"/>
      <c r="K17" s="91"/>
      <c r="L17" s="91"/>
      <c r="M17" s="91"/>
      <c r="N17" s="91"/>
      <c r="O17" s="91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20"/>
      <c r="AC17" s="15">
        <f t="shared" si="0"/>
        <v>1</v>
      </c>
      <c r="AD17" s="15">
        <f t="shared" si="1"/>
        <v>0</v>
      </c>
    </row>
    <row r="18" spans="1:30" s="14" customFormat="1" x14ac:dyDescent="0.25">
      <c r="A18" s="16" t="s">
        <v>212</v>
      </c>
      <c r="B18" s="16" t="s">
        <v>140</v>
      </c>
      <c r="C18" s="29">
        <v>8</v>
      </c>
      <c r="D18" s="16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21"/>
      <c r="AC18" s="15">
        <f t="shared" si="0"/>
        <v>0</v>
      </c>
      <c r="AD18" s="16">
        <f t="shared" si="1"/>
        <v>8</v>
      </c>
    </row>
    <row r="19" spans="1:30" x14ac:dyDescent="0.25">
      <c r="A19" s="16" t="s">
        <v>147</v>
      </c>
      <c r="B19" s="15" t="s">
        <v>164</v>
      </c>
      <c r="C19" s="25">
        <v>10</v>
      </c>
      <c r="D19" s="15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20"/>
      <c r="AC19" s="15">
        <f t="shared" si="0"/>
        <v>0</v>
      </c>
      <c r="AD19" s="15">
        <f t="shared" si="1"/>
        <v>10</v>
      </c>
    </row>
    <row r="20" spans="1:30" x14ac:dyDescent="0.25">
      <c r="A20" s="16" t="s">
        <v>169</v>
      </c>
      <c r="B20" s="15" t="s">
        <v>164</v>
      </c>
      <c r="C20" s="29">
        <v>23</v>
      </c>
      <c r="D20" s="15"/>
      <c r="E20" s="91"/>
      <c r="F20" s="91"/>
      <c r="G20" s="91"/>
      <c r="H20" s="91"/>
      <c r="I20" s="91"/>
      <c r="J20" s="91"/>
      <c r="K20" s="91"/>
      <c r="L20" s="91"/>
      <c r="M20" s="91"/>
      <c r="N20" s="91">
        <v>1</v>
      </c>
      <c r="O20" s="91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20"/>
      <c r="AC20" s="15">
        <f t="shared" si="0"/>
        <v>1</v>
      </c>
      <c r="AD20" s="15">
        <f t="shared" si="1"/>
        <v>22</v>
      </c>
    </row>
    <row r="21" spans="1:30" x14ac:dyDescent="0.25">
      <c r="A21" s="16" t="s">
        <v>158</v>
      </c>
      <c r="B21" s="15" t="s">
        <v>140</v>
      </c>
      <c r="C21" s="25">
        <v>2</v>
      </c>
      <c r="D21" s="15"/>
      <c r="E21" s="91"/>
      <c r="F21" s="91"/>
      <c r="G21" s="91">
        <f>1+1</f>
        <v>2</v>
      </c>
      <c r="H21" s="91"/>
      <c r="I21" s="91"/>
      <c r="J21" s="91"/>
      <c r="K21" s="91"/>
      <c r="L21" s="91"/>
      <c r="M21" s="91"/>
      <c r="N21" s="91"/>
      <c r="O21" s="91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20"/>
      <c r="AC21" s="15">
        <f t="shared" si="0"/>
        <v>2</v>
      </c>
      <c r="AD21" s="15">
        <f t="shared" si="1"/>
        <v>0</v>
      </c>
    </row>
    <row r="22" spans="1:30" x14ac:dyDescent="0.25">
      <c r="A22" s="15" t="s">
        <v>152</v>
      </c>
      <c r="B22" s="15" t="s">
        <v>166</v>
      </c>
      <c r="C22" s="25">
        <v>6</v>
      </c>
      <c r="D22" s="15"/>
      <c r="E22" s="91"/>
      <c r="F22" s="91">
        <f>1+1</f>
        <v>2</v>
      </c>
      <c r="G22" s="91"/>
      <c r="H22" s="91"/>
      <c r="I22" s="91">
        <v>1</v>
      </c>
      <c r="J22" s="91"/>
      <c r="K22" s="91"/>
      <c r="L22" s="91"/>
      <c r="M22" s="91"/>
      <c r="N22" s="91"/>
      <c r="O22" s="91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20"/>
      <c r="AC22" s="15">
        <f t="shared" si="0"/>
        <v>3</v>
      </c>
      <c r="AD22" s="15">
        <f t="shared" si="1"/>
        <v>3</v>
      </c>
    </row>
    <row r="23" spans="1:30" x14ac:dyDescent="0.25">
      <c r="A23" s="16" t="s">
        <v>205</v>
      </c>
      <c r="B23" s="16" t="s">
        <v>142</v>
      </c>
      <c r="C23" s="25">
        <v>616</v>
      </c>
      <c r="D23" s="15"/>
      <c r="E23" s="91">
        <f>4+1+3+2+1</f>
        <v>11</v>
      </c>
      <c r="F23" s="91">
        <f>1+2+3+2+2+3+1</f>
        <v>14</v>
      </c>
      <c r="G23" s="91">
        <f>1+3+2+2</f>
        <v>8</v>
      </c>
      <c r="H23" s="91">
        <f>4+6+4+5+6+1+2+4+3+2+2+2+1+2</f>
        <v>44</v>
      </c>
      <c r="I23" s="91">
        <f>30+4</f>
        <v>34</v>
      </c>
      <c r="J23" s="91">
        <v>2</v>
      </c>
      <c r="K23" s="91">
        <v>3</v>
      </c>
      <c r="L23" s="91"/>
      <c r="M23" s="91">
        <f>2+4+1+4+5</f>
        <v>16</v>
      </c>
      <c r="N23" s="91">
        <f>4+2</f>
        <v>6</v>
      </c>
      <c r="O23" s="91">
        <f>1+4+4+1</f>
        <v>10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21"/>
      <c r="AC23" s="15">
        <f t="shared" si="0"/>
        <v>148</v>
      </c>
      <c r="AD23" s="15">
        <f t="shared" si="1"/>
        <v>468</v>
      </c>
    </row>
    <row r="24" spans="1:30" x14ac:dyDescent="0.25">
      <c r="A24" s="16" t="s">
        <v>170</v>
      </c>
      <c r="B24" s="16" t="s">
        <v>142</v>
      </c>
      <c r="C24" s="29">
        <v>4</v>
      </c>
      <c r="D24" s="15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21"/>
      <c r="AC24" s="15">
        <f t="shared" si="0"/>
        <v>0</v>
      </c>
      <c r="AD24" s="15">
        <f t="shared" si="1"/>
        <v>4</v>
      </c>
    </row>
    <row r="25" spans="1:30" x14ac:dyDescent="0.25">
      <c r="A25" s="15" t="s">
        <v>137</v>
      </c>
      <c r="B25" s="15" t="s">
        <v>150</v>
      </c>
      <c r="C25" s="25">
        <v>25</v>
      </c>
      <c r="D25" s="15"/>
      <c r="E25" s="91">
        <v>1</v>
      </c>
      <c r="F25" s="91"/>
      <c r="G25" s="91">
        <v>1</v>
      </c>
      <c r="H25" s="91">
        <f>1+1+1</f>
        <v>3</v>
      </c>
      <c r="I25" s="91">
        <v>1</v>
      </c>
      <c r="J25" s="91"/>
      <c r="K25" s="91"/>
      <c r="L25" s="91">
        <v>1</v>
      </c>
      <c r="M25" s="91">
        <f>1+1</f>
        <v>2</v>
      </c>
      <c r="N25" s="91"/>
      <c r="O25" s="91">
        <f>1+1</f>
        <v>2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20"/>
      <c r="AC25" s="15">
        <f t="shared" si="0"/>
        <v>11</v>
      </c>
      <c r="AD25" s="15">
        <f t="shared" si="1"/>
        <v>14</v>
      </c>
    </row>
    <row r="26" spans="1:30" x14ac:dyDescent="0.25">
      <c r="A26" s="15" t="s">
        <v>204</v>
      </c>
      <c r="B26" s="15" t="s">
        <v>140</v>
      </c>
      <c r="C26" s="25">
        <v>8</v>
      </c>
      <c r="D26" s="15"/>
      <c r="E26" s="91">
        <v>1</v>
      </c>
      <c r="F26" s="91">
        <v>1</v>
      </c>
      <c r="G26" s="91"/>
      <c r="H26" s="91"/>
      <c r="I26" s="91"/>
      <c r="J26" s="91"/>
      <c r="K26" s="91"/>
      <c r="L26" s="91">
        <v>1</v>
      </c>
      <c r="M26" s="91"/>
      <c r="N26" s="91">
        <f>1+1</f>
        <v>2</v>
      </c>
      <c r="O26" s="91">
        <f>1+1</f>
        <v>2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20"/>
      <c r="AC26" s="15">
        <f t="shared" si="0"/>
        <v>7</v>
      </c>
      <c r="AD26" s="15">
        <f t="shared" si="1"/>
        <v>1</v>
      </c>
    </row>
    <row r="27" spans="1:30" x14ac:dyDescent="0.25">
      <c r="A27" s="16" t="s">
        <v>148</v>
      </c>
      <c r="B27" s="15" t="s">
        <v>164</v>
      </c>
      <c r="C27" s="25">
        <v>4</v>
      </c>
      <c r="D27" s="15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20"/>
      <c r="AC27" s="15">
        <f t="shared" si="0"/>
        <v>0</v>
      </c>
      <c r="AD27" s="15">
        <f t="shared" si="1"/>
        <v>4</v>
      </c>
    </row>
    <row r="28" spans="1:30" x14ac:dyDescent="0.25">
      <c r="A28" s="15" t="s">
        <v>155</v>
      </c>
      <c r="B28" s="15" t="s">
        <v>143</v>
      </c>
      <c r="C28" s="25">
        <v>6</v>
      </c>
      <c r="D28" s="15"/>
      <c r="E28" s="91"/>
      <c r="F28" s="91"/>
      <c r="G28" s="91">
        <v>1</v>
      </c>
      <c r="H28" s="91"/>
      <c r="I28" s="91"/>
      <c r="J28" s="91"/>
      <c r="K28" s="91"/>
      <c r="L28" s="91">
        <v>1</v>
      </c>
      <c r="M28" s="91"/>
      <c r="N28" s="91"/>
      <c r="O28" s="91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20"/>
      <c r="AC28" s="15">
        <f t="shared" si="0"/>
        <v>2</v>
      </c>
      <c r="AD28" s="15">
        <f t="shared" si="1"/>
        <v>4</v>
      </c>
    </row>
    <row r="29" spans="1:30" x14ac:dyDescent="0.25">
      <c r="A29" s="15" t="s">
        <v>153</v>
      </c>
      <c r="B29" s="15" t="s">
        <v>143</v>
      </c>
      <c r="C29" s="25">
        <v>0</v>
      </c>
      <c r="D29" s="15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20"/>
      <c r="AC29" s="15">
        <f t="shared" si="0"/>
        <v>0</v>
      </c>
      <c r="AD29" s="15">
        <f t="shared" si="1"/>
        <v>0</v>
      </c>
    </row>
    <row r="30" spans="1:30" x14ac:dyDescent="0.25">
      <c r="A30" s="15" t="s">
        <v>157</v>
      </c>
      <c r="B30" s="15" t="s">
        <v>144</v>
      </c>
      <c r="C30" s="25">
        <v>1</v>
      </c>
      <c r="D30" s="15"/>
      <c r="E30" s="91"/>
      <c r="F30" s="91">
        <v>1</v>
      </c>
      <c r="G30" s="91"/>
      <c r="H30" s="91"/>
      <c r="I30" s="91"/>
      <c r="J30" s="91"/>
      <c r="K30" s="91"/>
      <c r="L30" s="91"/>
      <c r="M30" s="91"/>
      <c r="N30" s="91"/>
      <c r="O30" s="91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20"/>
      <c r="AC30" s="15">
        <f t="shared" si="0"/>
        <v>1</v>
      </c>
      <c r="AD30" s="15">
        <f t="shared" si="1"/>
        <v>0</v>
      </c>
    </row>
    <row r="31" spans="1:30" x14ac:dyDescent="0.25">
      <c r="A31" s="15" t="s">
        <v>156</v>
      </c>
      <c r="B31" s="15" t="s">
        <v>143</v>
      </c>
      <c r="C31" s="25">
        <v>6</v>
      </c>
      <c r="D31" s="15"/>
      <c r="E31" s="91"/>
      <c r="F31" s="91"/>
      <c r="G31" s="91">
        <v>1</v>
      </c>
      <c r="H31" s="91"/>
      <c r="I31" s="91"/>
      <c r="J31" s="91"/>
      <c r="K31" s="91"/>
      <c r="L31" s="91">
        <v>1</v>
      </c>
      <c r="M31" s="91"/>
      <c r="N31" s="91"/>
      <c r="O31" s="91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20"/>
      <c r="AC31" s="15">
        <f t="shared" si="0"/>
        <v>2</v>
      </c>
      <c r="AD31" s="15">
        <f t="shared" si="1"/>
        <v>4</v>
      </c>
    </row>
    <row r="32" spans="1:30" x14ac:dyDescent="0.25">
      <c r="A32" s="16" t="s">
        <v>171</v>
      </c>
      <c r="B32" s="15" t="s">
        <v>140</v>
      </c>
      <c r="C32" s="25">
        <v>22</v>
      </c>
      <c r="D32" s="15"/>
      <c r="E32" s="91">
        <v>1</v>
      </c>
      <c r="F32" s="91">
        <f>3+2</f>
        <v>5</v>
      </c>
      <c r="G32" s="91"/>
      <c r="H32" s="91"/>
      <c r="I32" s="91">
        <v>1</v>
      </c>
      <c r="J32" s="91"/>
      <c r="K32" s="91"/>
      <c r="L32" s="91">
        <v>2</v>
      </c>
      <c r="M32" s="91"/>
      <c r="N32" s="91">
        <v>2</v>
      </c>
      <c r="O32" s="91">
        <f>1+1</f>
        <v>2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20"/>
      <c r="AC32" s="15">
        <f t="shared" si="0"/>
        <v>13</v>
      </c>
      <c r="AD32" s="15">
        <f t="shared" si="1"/>
        <v>9</v>
      </c>
    </row>
    <row r="33" spans="1:30" x14ac:dyDescent="0.25">
      <c r="A33" s="16" t="s">
        <v>154</v>
      </c>
      <c r="B33" s="15" t="s">
        <v>140</v>
      </c>
      <c r="C33" s="25">
        <v>95</v>
      </c>
      <c r="D33" s="15"/>
      <c r="E33" s="91">
        <f>1+2+3</f>
        <v>6</v>
      </c>
      <c r="F33" s="91">
        <f>1+5+4</f>
        <v>10</v>
      </c>
      <c r="G33" s="91"/>
      <c r="H33" s="91">
        <f>1+1</f>
        <v>2</v>
      </c>
      <c r="I33" s="91">
        <v>1</v>
      </c>
      <c r="J33" s="91"/>
      <c r="K33" s="91"/>
      <c r="L33" s="91">
        <f>1+5</f>
        <v>6</v>
      </c>
      <c r="M33" s="91">
        <v>1</v>
      </c>
      <c r="N33" s="91">
        <f>3+2+1</f>
        <v>6</v>
      </c>
      <c r="O33" s="91">
        <f>2+4+1</f>
        <v>7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20"/>
      <c r="AC33" s="15">
        <f t="shared" si="0"/>
        <v>39</v>
      </c>
      <c r="AD33" s="15">
        <f t="shared" si="1"/>
        <v>56</v>
      </c>
    </row>
    <row r="34" spans="1:30" x14ac:dyDescent="0.25">
      <c r="A34" s="26" t="s">
        <v>159</v>
      </c>
      <c r="B34" s="26"/>
      <c r="C34" s="27">
        <f t="shared" ref="C34:AD34" si="2">SUM(C6:C31)</f>
        <v>897</v>
      </c>
      <c r="D34" s="26">
        <f>SUM(D6:D33)</f>
        <v>0</v>
      </c>
      <c r="E34" s="26">
        <f t="shared" si="2"/>
        <v>16</v>
      </c>
      <c r="F34" s="26">
        <f>SUM(F6:F33)</f>
        <v>37</v>
      </c>
      <c r="G34" s="26">
        <f t="shared" si="2"/>
        <v>17</v>
      </c>
      <c r="H34" s="26">
        <f>SUM(H6:H33)</f>
        <v>49</v>
      </c>
      <c r="I34" s="26">
        <f>SUM(I6:I33)</f>
        <v>44</v>
      </c>
      <c r="J34" s="26">
        <f t="shared" ref="J34:O34" si="3">SUM(J6:J33)</f>
        <v>2</v>
      </c>
      <c r="K34" s="26">
        <f t="shared" si="3"/>
        <v>3</v>
      </c>
      <c r="L34" s="26">
        <f t="shared" si="3"/>
        <v>20</v>
      </c>
      <c r="M34" s="26">
        <f t="shared" si="3"/>
        <v>19</v>
      </c>
      <c r="N34" s="26">
        <f t="shared" si="3"/>
        <v>23</v>
      </c>
      <c r="O34" s="26">
        <f t="shared" si="3"/>
        <v>30</v>
      </c>
      <c r="P34" s="26">
        <f t="shared" si="2"/>
        <v>0</v>
      </c>
      <c r="Q34" s="26">
        <f t="shared" si="2"/>
        <v>0</v>
      </c>
      <c r="R34" s="26">
        <f t="shared" si="2"/>
        <v>0</v>
      </c>
      <c r="S34" s="26">
        <f t="shared" si="2"/>
        <v>0</v>
      </c>
      <c r="T34" s="26">
        <f t="shared" si="2"/>
        <v>0</v>
      </c>
      <c r="U34" s="26">
        <f t="shared" si="2"/>
        <v>0</v>
      </c>
      <c r="V34" s="26">
        <f t="shared" si="2"/>
        <v>0</v>
      </c>
      <c r="W34" s="26">
        <f t="shared" si="2"/>
        <v>0</v>
      </c>
      <c r="X34" s="26">
        <f t="shared" si="2"/>
        <v>0</v>
      </c>
      <c r="Y34" s="26">
        <f t="shared" si="2"/>
        <v>0</v>
      </c>
      <c r="Z34" s="26">
        <f t="shared" si="2"/>
        <v>0</v>
      </c>
      <c r="AA34" s="26">
        <f t="shared" si="2"/>
        <v>0</v>
      </c>
      <c r="AB34" s="28">
        <f t="shared" si="2"/>
        <v>0</v>
      </c>
      <c r="AC34" s="26">
        <f>SUM(AC6:AC33)</f>
        <v>267</v>
      </c>
      <c r="AD34" s="26">
        <f t="shared" si="2"/>
        <v>682</v>
      </c>
    </row>
    <row r="35" spans="1:30" x14ac:dyDescent="0.25">
      <c r="E35"/>
      <c r="F35"/>
      <c r="G35"/>
      <c r="H35"/>
      <c r="I35"/>
      <c r="J35"/>
      <c r="K35"/>
      <c r="L35"/>
      <c r="M35"/>
      <c r="N35"/>
      <c r="O35"/>
    </row>
    <row r="36" spans="1:30" x14ac:dyDescent="0.25">
      <c r="E36"/>
      <c r="F36"/>
      <c r="G36"/>
      <c r="H36"/>
      <c r="I36"/>
      <c r="J36"/>
      <c r="K36"/>
      <c r="L36"/>
      <c r="M36"/>
      <c r="N36"/>
      <c r="O36"/>
    </row>
  </sheetData>
  <sortState ref="B5:B15">
    <sortCondition ref="B5"/>
  </sortState>
  <mergeCells count="3">
    <mergeCell ref="E4:AB4"/>
    <mergeCell ref="A2:AD2"/>
    <mergeCell ref="A1:AD1"/>
  </mergeCells>
  <pageMargins left="0.70866141732283472" right="0.70866141732283472" top="0.74803149606299213" bottom="0.74803149606299213" header="0.31496062992125984" footer="0.31496062992125984"/>
  <pageSetup scale="70" orientation="landscape" horizontalDpi="0" verticalDpi="0" r:id="rId1"/>
  <ignoredErrors>
    <ignoredError sqref="F34 D34" formula="1"/>
    <ignoredError sqref="C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52"/>
  <sheetViews>
    <sheetView topLeftCell="A7" workbookViewId="0">
      <selection activeCell="L38" sqref="L38:L39"/>
    </sheetView>
  </sheetViews>
  <sheetFormatPr baseColWidth="10" defaultRowHeight="15" x14ac:dyDescent="0.25"/>
  <cols>
    <col min="1" max="1" width="10.28515625" customWidth="1"/>
    <col min="2" max="2" width="10" bestFit="1" customWidth="1"/>
    <col min="3" max="3" width="10.85546875" bestFit="1" customWidth="1"/>
    <col min="4" max="4" width="25.7109375" customWidth="1"/>
    <col min="5" max="5" width="12.140625" bestFit="1" customWidth="1"/>
    <col min="6" max="6" width="11.42578125" customWidth="1"/>
    <col min="7" max="7" width="12" customWidth="1"/>
    <col min="8" max="8" width="12.85546875" customWidth="1"/>
    <col min="9" max="9" width="9.140625"/>
    <col min="11" max="11" width="11.42578125" style="74"/>
    <col min="12" max="12" width="9.140625"/>
    <col min="14" max="14" width="10.5703125" customWidth="1"/>
    <col min="15" max="15" width="12.7109375" bestFit="1" customWidth="1"/>
    <col min="16" max="85" width="11.42578125" style="14"/>
  </cols>
  <sheetData>
    <row r="1" spans="1:16" ht="15.75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ht="15.75" x14ac:dyDescent="0.2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6" ht="15.75" x14ac:dyDescent="0.25">
      <c r="A3" s="61"/>
      <c r="B3" s="61"/>
      <c r="C3" s="61"/>
      <c r="D3" s="61"/>
      <c r="E3" s="61"/>
      <c r="F3" s="61"/>
      <c r="G3" s="61"/>
      <c r="H3" s="61"/>
      <c r="I3" s="2"/>
      <c r="J3" s="2"/>
      <c r="K3" s="65"/>
      <c r="L3" s="2"/>
      <c r="M3" s="2"/>
      <c r="N3" s="1"/>
      <c r="O3" s="1"/>
    </row>
    <row r="4" spans="1:16" x14ac:dyDescent="0.25">
      <c r="A4" s="76" t="s">
        <v>173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6" x14ac:dyDescent="0.25">
      <c r="A5" s="77" t="s">
        <v>130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6" x14ac:dyDescent="0.25">
      <c r="A6" s="78" t="s">
        <v>160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6" x14ac:dyDescent="0.25">
      <c r="A7" s="1"/>
      <c r="B7" s="1"/>
      <c r="C7" s="1"/>
      <c r="D7" s="1"/>
      <c r="E7" s="1"/>
      <c r="F7" s="1"/>
      <c r="G7" s="1"/>
      <c r="H7" s="1"/>
      <c r="I7" s="2"/>
      <c r="J7" s="2"/>
      <c r="K7" s="65"/>
      <c r="L7" s="2"/>
      <c r="M7" s="2"/>
      <c r="N7" s="1"/>
      <c r="O7" s="1"/>
    </row>
    <row r="8" spans="1:16" ht="48" x14ac:dyDescent="0.25">
      <c r="A8" s="49" t="s">
        <v>3</v>
      </c>
      <c r="B8" s="50" t="s">
        <v>4</v>
      </c>
      <c r="C8" s="50" t="s">
        <v>5</v>
      </c>
      <c r="D8" s="50" t="s">
        <v>131</v>
      </c>
      <c r="E8" s="50" t="s">
        <v>6</v>
      </c>
      <c r="F8" s="13" t="s">
        <v>8</v>
      </c>
      <c r="G8" s="50" t="s">
        <v>7</v>
      </c>
      <c r="H8" s="30" t="s">
        <v>174</v>
      </c>
      <c r="I8" s="51" t="s">
        <v>9</v>
      </c>
      <c r="J8" s="51" t="s">
        <v>214</v>
      </c>
      <c r="K8" s="66" t="s">
        <v>215</v>
      </c>
      <c r="L8" s="13" t="s">
        <v>10</v>
      </c>
      <c r="M8" s="66" t="s">
        <v>217</v>
      </c>
      <c r="N8" s="13" t="s">
        <v>175</v>
      </c>
      <c r="O8" s="52" t="s">
        <v>176</v>
      </c>
    </row>
    <row r="9" spans="1:16" s="14" customFormat="1" x14ac:dyDescent="0.25">
      <c r="A9" s="53">
        <v>43098</v>
      </c>
      <c r="B9" s="9" t="s">
        <v>13</v>
      </c>
      <c r="C9" s="9" t="s">
        <v>13</v>
      </c>
      <c r="D9" s="8" t="s">
        <v>177</v>
      </c>
      <c r="E9" s="9" t="s">
        <v>178</v>
      </c>
      <c r="F9" s="5">
        <v>0</v>
      </c>
      <c r="G9" s="54"/>
      <c r="H9" s="31">
        <f t="shared" ref="H9:H35" si="0">SUM(G9*F9)</f>
        <v>0</v>
      </c>
      <c r="I9" s="59">
        <f>+'[1]MATERIAL DE LIMPIEZA'!D6</f>
        <v>0</v>
      </c>
      <c r="J9" s="59"/>
      <c r="K9" s="67">
        <f>+I9*J9</f>
        <v>0</v>
      </c>
      <c r="L9" s="60">
        <f>+'[1]MATERIAL DE LIMPIEZA'!AC6</f>
        <v>0</v>
      </c>
      <c r="M9" s="60"/>
      <c r="N9" s="60">
        <f t="shared" ref="N9:N35" si="1">SUM(F9+I9-L9)</f>
        <v>0</v>
      </c>
      <c r="O9" s="32">
        <f t="shared" ref="O9:O25" si="2">SUM(G9*N9)</f>
        <v>0</v>
      </c>
    </row>
    <row r="10" spans="1:16" s="14" customFormat="1" x14ac:dyDescent="0.25">
      <c r="A10" s="53">
        <v>43098</v>
      </c>
      <c r="B10" s="9" t="s">
        <v>13</v>
      </c>
      <c r="C10" s="9" t="s">
        <v>13</v>
      </c>
      <c r="D10" s="8" t="s">
        <v>179</v>
      </c>
      <c r="E10" s="9" t="s">
        <v>140</v>
      </c>
      <c r="F10" s="5">
        <v>21</v>
      </c>
      <c r="G10" s="54">
        <v>148.47999999999999</v>
      </c>
      <c r="H10" s="31">
        <f t="shared" si="0"/>
        <v>3118.08</v>
      </c>
      <c r="I10" s="59">
        <f>+'[1]MATERIAL DE LIMPIEZA'!D7</f>
        <v>0</v>
      </c>
      <c r="J10" s="59"/>
      <c r="K10" s="67">
        <f t="shared" ref="K10:K18" si="3">+I10*J10</f>
        <v>0</v>
      </c>
      <c r="L10" s="60">
        <f>+'[1]MATERIAL DE LIMPIEZA'!AC7</f>
        <v>8</v>
      </c>
      <c r="M10" s="60"/>
      <c r="N10" s="60">
        <f t="shared" si="1"/>
        <v>13</v>
      </c>
      <c r="O10" s="32">
        <f>SUM(G10*N10)</f>
        <v>1930.2399999999998</v>
      </c>
    </row>
    <row r="11" spans="1:16" s="14" customFormat="1" x14ac:dyDescent="0.25">
      <c r="A11" s="53">
        <v>43098</v>
      </c>
      <c r="B11" s="9" t="s">
        <v>13</v>
      </c>
      <c r="C11" s="9" t="s">
        <v>13</v>
      </c>
      <c r="D11" s="8" t="s">
        <v>180</v>
      </c>
      <c r="E11" s="9" t="s">
        <v>143</v>
      </c>
      <c r="F11" s="5">
        <v>5</v>
      </c>
      <c r="G11" s="54">
        <v>1174.0999999999999</v>
      </c>
      <c r="H11" s="31">
        <f t="shared" si="0"/>
        <v>5870.5</v>
      </c>
      <c r="I11" s="59">
        <f>+'[1]MATERIAL DE LIMPIEZA'!D8</f>
        <v>0</v>
      </c>
      <c r="J11" s="59"/>
      <c r="K11" s="67">
        <f t="shared" si="3"/>
        <v>0</v>
      </c>
      <c r="L11" s="60">
        <f>+'[1]MATERIAL DE LIMPIEZA'!AC8</f>
        <v>1</v>
      </c>
      <c r="M11" s="60"/>
      <c r="N11" s="60">
        <f t="shared" si="1"/>
        <v>4</v>
      </c>
      <c r="O11" s="32">
        <f t="shared" si="2"/>
        <v>4696.3999999999996</v>
      </c>
    </row>
    <row r="12" spans="1:16" s="14" customFormat="1" x14ac:dyDescent="0.25">
      <c r="A12" s="53">
        <v>43098</v>
      </c>
      <c r="B12" s="9" t="s">
        <v>13</v>
      </c>
      <c r="C12" s="9" t="s">
        <v>13</v>
      </c>
      <c r="D12" s="8" t="s">
        <v>202</v>
      </c>
      <c r="E12" s="9" t="s">
        <v>164</v>
      </c>
      <c r="F12" s="79">
        <v>0</v>
      </c>
      <c r="G12" s="80"/>
      <c r="H12" s="31">
        <f t="shared" si="0"/>
        <v>0</v>
      </c>
      <c r="I12" s="59">
        <f>+'[1]MATERIAL DE LIMPIEZA'!D9</f>
        <v>9</v>
      </c>
      <c r="J12" s="81">
        <f>+(25*1.18)</f>
        <v>29.5</v>
      </c>
      <c r="K12" s="67">
        <f>+I12*J12</f>
        <v>265.5</v>
      </c>
      <c r="L12" s="60">
        <f>+'[1]MATERIAL DE LIMPIEZA'!AC9</f>
        <v>0</v>
      </c>
      <c r="M12" s="60"/>
      <c r="N12" s="60">
        <f t="shared" si="1"/>
        <v>9</v>
      </c>
      <c r="O12" s="32">
        <f t="shared" si="2"/>
        <v>0</v>
      </c>
      <c r="P12" s="63"/>
    </row>
    <row r="13" spans="1:16" s="14" customFormat="1" x14ac:dyDescent="0.25">
      <c r="A13" s="53">
        <v>43098</v>
      </c>
      <c r="B13" s="9" t="s">
        <v>13</v>
      </c>
      <c r="C13" s="9" t="s">
        <v>13</v>
      </c>
      <c r="D13" s="8" t="s">
        <v>139</v>
      </c>
      <c r="E13" s="9" t="s">
        <v>164</v>
      </c>
      <c r="F13" s="5">
        <v>27</v>
      </c>
      <c r="G13" s="54">
        <v>3.54</v>
      </c>
      <c r="H13" s="31">
        <f t="shared" si="0"/>
        <v>95.58</v>
      </c>
      <c r="I13" s="59">
        <f>+'[1]MATERIAL DE LIMPIEZA'!D10</f>
        <v>0</v>
      </c>
      <c r="J13" s="59"/>
      <c r="K13" s="67">
        <f t="shared" si="3"/>
        <v>0</v>
      </c>
      <c r="L13" s="60">
        <f>+'[1]MATERIAL DE LIMPIEZA'!AC10</f>
        <v>0</v>
      </c>
      <c r="M13" s="60"/>
      <c r="N13" s="60">
        <f t="shared" si="1"/>
        <v>27</v>
      </c>
      <c r="O13" s="32">
        <f t="shared" si="2"/>
        <v>95.58</v>
      </c>
    </row>
    <row r="14" spans="1:16" s="14" customFormat="1" x14ac:dyDescent="0.25">
      <c r="A14" s="53">
        <v>43098</v>
      </c>
      <c r="B14" s="9" t="s">
        <v>13</v>
      </c>
      <c r="C14" s="9" t="s">
        <v>13</v>
      </c>
      <c r="D14" s="8" t="s">
        <v>181</v>
      </c>
      <c r="E14" s="9" t="s">
        <v>140</v>
      </c>
      <c r="F14" s="5">
        <v>109</v>
      </c>
      <c r="G14" s="54">
        <v>272.60000000000002</v>
      </c>
      <c r="H14" s="31">
        <f t="shared" si="0"/>
        <v>29713.4</v>
      </c>
      <c r="I14" s="59">
        <f>+'[1]MATERIAL DE LIMPIEZA'!D11</f>
        <v>0</v>
      </c>
      <c r="J14" s="59"/>
      <c r="K14" s="67">
        <f t="shared" si="3"/>
        <v>0</v>
      </c>
      <c r="L14" s="60">
        <f>+'[1]MATERIAL DE LIMPIEZA'!AC11</f>
        <v>12</v>
      </c>
      <c r="M14" s="60"/>
      <c r="N14" s="60">
        <f t="shared" si="1"/>
        <v>97</v>
      </c>
      <c r="O14" s="32">
        <f t="shared" si="2"/>
        <v>26442.2</v>
      </c>
    </row>
    <row r="15" spans="1:16" s="14" customFormat="1" x14ac:dyDescent="0.25">
      <c r="A15" s="53">
        <v>43098</v>
      </c>
      <c r="B15" s="9" t="s">
        <v>13</v>
      </c>
      <c r="C15" s="9" t="s">
        <v>13</v>
      </c>
      <c r="D15" s="8" t="s">
        <v>182</v>
      </c>
      <c r="E15" s="9" t="s">
        <v>143</v>
      </c>
      <c r="F15" s="5">
        <v>3</v>
      </c>
      <c r="G15" s="54">
        <v>283.2</v>
      </c>
      <c r="H15" s="31">
        <f t="shared" si="0"/>
        <v>849.59999999999991</v>
      </c>
      <c r="I15" s="59">
        <f>+'[1]MATERIAL DE LIMPIEZA'!D12</f>
        <v>0</v>
      </c>
      <c r="J15" s="59"/>
      <c r="K15" s="67">
        <f t="shared" si="3"/>
        <v>0</v>
      </c>
      <c r="L15" s="60">
        <f>+'[1]MATERIAL DE LIMPIEZA'!AC12</f>
        <v>0</v>
      </c>
      <c r="M15" s="60"/>
      <c r="N15" s="60">
        <f t="shared" si="1"/>
        <v>3</v>
      </c>
      <c r="O15" s="32">
        <f t="shared" si="2"/>
        <v>849.59999999999991</v>
      </c>
    </row>
    <row r="16" spans="1:16" s="14" customFormat="1" x14ac:dyDescent="0.25">
      <c r="A16" s="53">
        <v>43098</v>
      </c>
      <c r="B16" s="9" t="s">
        <v>13</v>
      </c>
      <c r="C16" s="9" t="s">
        <v>13</v>
      </c>
      <c r="D16" s="8" t="s">
        <v>146</v>
      </c>
      <c r="E16" s="9" t="s">
        <v>166</v>
      </c>
      <c r="F16" s="5">
        <v>6</v>
      </c>
      <c r="G16" s="54">
        <v>58.94</v>
      </c>
      <c r="H16" s="31">
        <f t="shared" si="0"/>
        <v>353.64</v>
      </c>
      <c r="I16" s="59">
        <f>+'[1]MATERIAL DE LIMPIEZA'!D13</f>
        <v>0</v>
      </c>
      <c r="J16" s="59"/>
      <c r="K16" s="67">
        <f t="shared" si="3"/>
        <v>0</v>
      </c>
      <c r="L16" s="60">
        <f>+'[1]MATERIAL DE LIMPIEZA'!AC13</f>
        <v>2</v>
      </c>
      <c r="M16" s="60"/>
      <c r="N16" s="60">
        <f t="shared" si="1"/>
        <v>4</v>
      </c>
      <c r="O16" s="32">
        <f t="shared" si="2"/>
        <v>235.76</v>
      </c>
    </row>
    <row r="17" spans="1:16" s="14" customFormat="1" x14ac:dyDescent="0.25">
      <c r="A17" s="53">
        <v>43098</v>
      </c>
      <c r="B17" s="9" t="s">
        <v>13</v>
      </c>
      <c r="C17" s="9" t="s">
        <v>13</v>
      </c>
      <c r="D17" s="8" t="s">
        <v>183</v>
      </c>
      <c r="E17" s="9" t="s">
        <v>164</v>
      </c>
      <c r="F17" s="5">
        <v>12</v>
      </c>
      <c r="G17" s="54">
        <v>224.2</v>
      </c>
      <c r="H17" s="31">
        <f t="shared" si="0"/>
        <v>2690.3999999999996</v>
      </c>
      <c r="I17" s="59">
        <f>+'[1]MATERIAL DE LIMPIEZA'!D14</f>
        <v>0</v>
      </c>
      <c r="J17" s="59"/>
      <c r="K17" s="67">
        <f t="shared" si="3"/>
        <v>0</v>
      </c>
      <c r="L17" s="60">
        <f>+'[1]MATERIAL DE LIMPIEZA'!AC14</f>
        <v>2</v>
      </c>
      <c r="M17" s="60"/>
      <c r="N17" s="60">
        <f t="shared" si="1"/>
        <v>10</v>
      </c>
      <c r="O17" s="32">
        <f t="shared" si="2"/>
        <v>2242</v>
      </c>
    </row>
    <row r="18" spans="1:16" s="14" customFormat="1" x14ac:dyDescent="0.25">
      <c r="A18" s="53">
        <v>43098</v>
      </c>
      <c r="B18" s="9" t="s">
        <v>13</v>
      </c>
      <c r="C18" s="9" t="s">
        <v>13</v>
      </c>
      <c r="D18" s="8" t="s">
        <v>184</v>
      </c>
      <c r="E18" s="58" t="s">
        <v>168</v>
      </c>
      <c r="F18" s="5">
        <v>3</v>
      </c>
      <c r="G18" s="54">
        <v>177</v>
      </c>
      <c r="H18" s="31">
        <f t="shared" si="0"/>
        <v>531</v>
      </c>
      <c r="I18" s="59">
        <f>+'[1]MATERIAL DE LIMPIEZA'!D15</f>
        <v>0</v>
      </c>
      <c r="J18" s="59"/>
      <c r="K18" s="67">
        <f t="shared" si="3"/>
        <v>0</v>
      </c>
      <c r="L18" s="60">
        <f>+'[1]MATERIAL DE LIMPIEZA'!AC15</f>
        <v>0</v>
      </c>
      <c r="M18" s="60"/>
      <c r="N18" s="60">
        <f t="shared" si="1"/>
        <v>3</v>
      </c>
      <c r="O18" s="32">
        <f t="shared" si="2"/>
        <v>531</v>
      </c>
    </row>
    <row r="19" spans="1:16" s="14" customFormat="1" x14ac:dyDescent="0.25">
      <c r="A19" s="53">
        <v>43098</v>
      </c>
      <c r="B19" s="9" t="s">
        <v>13</v>
      </c>
      <c r="C19" s="9" t="s">
        <v>13</v>
      </c>
      <c r="D19" s="8" t="s">
        <v>185</v>
      </c>
      <c r="E19" s="9" t="s">
        <v>166</v>
      </c>
      <c r="F19" s="5">
        <v>0</v>
      </c>
      <c r="G19" s="54"/>
      <c r="H19" s="31">
        <f t="shared" si="0"/>
        <v>0</v>
      </c>
      <c r="I19" s="59">
        <f>+'[1]MATERIAL DE LIMPIEZA'!D16</f>
        <v>9</v>
      </c>
      <c r="J19" s="81">
        <f>+(125*1.18)</f>
        <v>147.5</v>
      </c>
      <c r="K19" s="67">
        <f t="shared" ref="K19:K28" si="4">+I19*J19</f>
        <v>1327.5</v>
      </c>
      <c r="L19" s="60">
        <f>+'[1]MATERIAL DE LIMPIEZA'!AC16</f>
        <v>2</v>
      </c>
      <c r="M19" s="60"/>
      <c r="N19" s="60">
        <f t="shared" si="1"/>
        <v>7</v>
      </c>
      <c r="O19" s="32">
        <f t="shared" si="2"/>
        <v>0</v>
      </c>
      <c r="P19" s="63"/>
    </row>
    <row r="20" spans="1:16" s="14" customFormat="1" x14ac:dyDescent="0.25">
      <c r="A20" s="53">
        <v>43098</v>
      </c>
      <c r="B20" s="9" t="s">
        <v>13</v>
      </c>
      <c r="C20" s="9" t="s">
        <v>13</v>
      </c>
      <c r="D20" s="8" t="s">
        <v>216</v>
      </c>
      <c r="E20" s="9" t="s">
        <v>208</v>
      </c>
      <c r="F20" s="5">
        <v>0</v>
      </c>
      <c r="G20" s="54"/>
      <c r="H20" s="31">
        <f t="shared" si="0"/>
        <v>0</v>
      </c>
      <c r="I20" s="59">
        <v>30</v>
      </c>
      <c r="J20" s="81">
        <f>+(775*1.18)/(30)</f>
        <v>30.483333333333334</v>
      </c>
      <c r="K20" s="67">
        <f t="shared" si="4"/>
        <v>914.5</v>
      </c>
      <c r="L20" s="60">
        <f>+'[1]MATERIAL DE LIMPIEZA'!AC17</f>
        <v>0</v>
      </c>
      <c r="M20" s="60"/>
      <c r="N20" s="60">
        <f t="shared" si="1"/>
        <v>30</v>
      </c>
      <c r="O20" s="32">
        <f t="shared" si="2"/>
        <v>0</v>
      </c>
      <c r="P20" s="63"/>
    </row>
    <row r="21" spans="1:16" s="14" customFormat="1" x14ac:dyDescent="0.25">
      <c r="A21" s="53">
        <v>43098</v>
      </c>
      <c r="B21" s="9" t="s">
        <v>13</v>
      </c>
      <c r="C21" s="9" t="s">
        <v>13</v>
      </c>
      <c r="D21" s="8" t="s">
        <v>147</v>
      </c>
      <c r="E21" s="9" t="s">
        <v>164</v>
      </c>
      <c r="F21" s="5">
        <v>10</v>
      </c>
      <c r="G21" s="54">
        <v>92.04</v>
      </c>
      <c r="H21" s="31">
        <f t="shared" si="0"/>
        <v>920.40000000000009</v>
      </c>
      <c r="I21" s="59">
        <f>+'[1]MATERIAL DE LIMPIEZA'!D18</f>
        <v>0</v>
      </c>
      <c r="J21" s="59"/>
      <c r="K21" s="67">
        <f t="shared" si="4"/>
        <v>0</v>
      </c>
      <c r="L21" s="60">
        <f>+'[1]MATERIAL DE LIMPIEZA'!AC18</f>
        <v>0</v>
      </c>
      <c r="M21" s="60"/>
      <c r="N21" s="60">
        <f t="shared" si="1"/>
        <v>10</v>
      </c>
      <c r="O21" s="32">
        <f t="shared" si="2"/>
        <v>920.40000000000009</v>
      </c>
    </row>
    <row r="22" spans="1:16" s="14" customFormat="1" x14ac:dyDescent="0.25">
      <c r="A22" s="53">
        <v>43099</v>
      </c>
      <c r="B22" s="9" t="s">
        <v>13</v>
      </c>
      <c r="C22" s="9" t="s">
        <v>13</v>
      </c>
      <c r="D22" s="8" t="s">
        <v>169</v>
      </c>
      <c r="E22" s="9" t="s">
        <v>164</v>
      </c>
      <c r="F22" s="2">
        <v>0</v>
      </c>
      <c r="G22" s="85"/>
      <c r="H22" s="31">
        <f t="shared" si="0"/>
        <v>0</v>
      </c>
      <c r="I22" s="59">
        <f>+'[1]MATERIAL DE LIMPIEZA'!D19</f>
        <v>25</v>
      </c>
      <c r="J22" s="81">
        <f>+(30*1.18)</f>
        <v>35.4</v>
      </c>
      <c r="K22" s="67">
        <f t="shared" si="4"/>
        <v>885</v>
      </c>
      <c r="L22" s="60">
        <f>+'[1]MATERIAL DE LIMPIEZA'!AC19</f>
        <v>2</v>
      </c>
      <c r="M22" s="60"/>
      <c r="N22" s="60">
        <f t="shared" si="1"/>
        <v>23</v>
      </c>
      <c r="O22" s="32">
        <f t="shared" si="2"/>
        <v>0</v>
      </c>
      <c r="P22" s="63"/>
    </row>
    <row r="23" spans="1:16" s="14" customFormat="1" x14ac:dyDescent="0.25">
      <c r="A23" s="53">
        <v>43098</v>
      </c>
      <c r="B23" s="9" t="s">
        <v>13</v>
      </c>
      <c r="C23" s="9" t="s">
        <v>13</v>
      </c>
      <c r="D23" s="8" t="s">
        <v>186</v>
      </c>
      <c r="E23" s="9" t="s">
        <v>187</v>
      </c>
      <c r="F23" s="5">
        <v>4</v>
      </c>
      <c r="G23" s="54">
        <v>761.1</v>
      </c>
      <c r="H23" s="31">
        <f t="shared" si="0"/>
        <v>3044.4</v>
      </c>
      <c r="I23" s="59">
        <f>+'[1]MATERIAL DE LIMPIEZA'!D20</f>
        <v>0</v>
      </c>
      <c r="J23" s="59"/>
      <c r="K23" s="67">
        <f t="shared" si="4"/>
        <v>0</v>
      </c>
      <c r="L23" s="60">
        <f>+'[1]MATERIAL DE LIMPIEZA'!AC20</f>
        <v>2</v>
      </c>
      <c r="M23" s="60"/>
      <c r="N23" s="60">
        <f t="shared" si="1"/>
        <v>2</v>
      </c>
      <c r="O23" s="32">
        <f t="shared" si="2"/>
        <v>1522.2</v>
      </c>
    </row>
    <row r="24" spans="1:16" s="14" customFormat="1" x14ac:dyDescent="0.25">
      <c r="A24" s="53">
        <v>43098</v>
      </c>
      <c r="B24" s="9" t="s">
        <v>13</v>
      </c>
      <c r="C24" s="9" t="s">
        <v>13</v>
      </c>
      <c r="D24" s="6" t="s">
        <v>188</v>
      </c>
      <c r="E24" s="7" t="s">
        <v>166</v>
      </c>
      <c r="F24" s="5">
        <v>8</v>
      </c>
      <c r="G24" s="55">
        <v>139.24</v>
      </c>
      <c r="H24" s="31">
        <f t="shared" si="0"/>
        <v>1113.92</v>
      </c>
      <c r="I24" s="59">
        <f>+'[1]MATERIAL DE LIMPIEZA'!D21</f>
        <v>0</v>
      </c>
      <c r="J24" s="59"/>
      <c r="K24" s="67">
        <f t="shared" si="4"/>
        <v>0</v>
      </c>
      <c r="L24" s="60">
        <f>+'[1]MATERIAL DE LIMPIEZA'!AC21</f>
        <v>2</v>
      </c>
      <c r="M24" s="60"/>
      <c r="N24" s="60">
        <f t="shared" si="1"/>
        <v>6</v>
      </c>
      <c r="O24" s="32">
        <f t="shared" si="2"/>
        <v>835.44</v>
      </c>
    </row>
    <row r="25" spans="1:16" s="14" customFormat="1" x14ac:dyDescent="0.25">
      <c r="A25" s="53">
        <v>43098</v>
      </c>
      <c r="B25" s="9" t="s">
        <v>13</v>
      </c>
      <c r="C25" s="9" t="s">
        <v>13</v>
      </c>
      <c r="D25" s="6" t="s">
        <v>189</v>
      </c>
      <c r="E25" s="7" t="s">
        <v>142</v>
      </c>
      <c r="F25" s="5">
        <v>485</v>
      </c>
      <c r="G25" s="86"/>
      <c r="H25" s="31">
        <f t="shared" si="0"/>
        <v>0</v>
      </c>
      <c r="I25" s="59">
        <f>+'[1]MATERIAL DE LIMPIEZA'!D22</f>
        <v>192</v>
      </c>
      <c r="J25" s="81">
        <f>+(1195*1.18)/(48)</f>
        <v>29.377083333333331</v>
      </c>
      <c r="K25" s="67">
        <f t="shared" si="4"/>
        <v>5640.4</v>
      </c>
      <c r="L25" s="60">
        <f>+'[1]MATERIAL DE LIMPIEZA'!AC22</f>
        <v>61</v>
      </c>
      <c r="M25" s="82">
        <f>+L25*G25</f>
        <v>0</v>
      </c>
      <c r="N25" s="60">
        <f t="shared" si="1"/>
        <v>616</v>
      </c>
      <c r="O25" s="32">
        <f t="shared" si="2"/>
        <v>0</v>
      </c>
      <c r="P25" s="63"/>
    </row>
    <row r="26" spans="1:16" s="14" customFormat="1" x14ac:dyDescent="0.25">
      <c r="A26" s="53">
        <v>43099</v>
      </c>
      <c r="B26" s="9" t="s">
        <v>13</v>
      </c>
      <c r="C26" s="9" t="s">
        <v>13</v>
      </c>
      <c r="D26" s="6" t="s">
        <v>209</v>
      </c>
      <c r="E26" s="7" t="s">
        <v>142</v>
      </c>
      <c r="F26" s="5">
        <v>0</v>
      </c>
      <c r="G26" s="55"/>
      <c r="H26" s="31">
        <f t="shared" si="0"/>
        <v>0</v>
      </c>
      <c r="I26" s="59">
        <f>+'[1]MATERIAL DE LIMPIEZA'!D23</f>
        <v>6</v>
      </c>
      <c r="J26" s="81">
        <f>+(109*1.18)</f>
        <v>128.62</v>
      </c>
      <c r="K26" s="67">
        <f t="shared" si="4"/>
        <v>771.72</v>
      </c>
      <c r="L26" s="60">
        <f>+'[1]MATERIAL DE LIMPIEZA'!AC23</f>
        <v>2</v>
      </c>
      <c r="M26" s="60"/>
      <c r="N26" s="60">
        <f t="shared" si="1"/>
        <v>4</v>
      </c>
      <c r="O26" s="32">
        <f>SUM(G26*I26)</f>
        <v>0</v>
      </c>
      <c r="P26" s="63"/>
    </row>
    <row r="27" spans="1:16" s="14" customFormat="1" ht="22.5" x14ac:dyDescent="0.25">
      <c r="A27" s="53">
        <v>43098</v>
      </c>
      <c r="B27" s="9" t="s">
        <v>13</v>
      </c>
      <c r="C27" s="9" t="s">
        <v>13</v>
      </c>
      <c r="D27" s="83" t="s">
        <v>190</v>
      </c>
      <c r="E27" s="9" t="s">
        <v>164</v>
      </c>
      <c r="F27" s="5">
        <v>5</v>
      </c>
      <c r="G27" s="54">
        <v>348.1</v>
      </c>
      <c r="H27" s="31">
        <f t="shared" si="0"/>
        <v>1740.5</v>
      </c>
      <c r="I27" s="59">
        <f>+'[1]MATERIAL DE LIMPIEZA'!D24</f>
        <v>25</v>
      </c>
      <c r="J27" s="59">
        <f>+(385*1.18)</f>
        <v>454.29999999999995</v>
      </c>
      <c r="K27" s="67">
        <f t="shared" si="4"/>
        <v>11357.499999999998</v>
      </c>
      <c r="L27" s="60">
        <f>+'[1]MATERIAL DE LIMPIEZA'!AC24</f>
        <v>5</v>
      </c>
      <c r="M27" s="60"/>
      <c r="N27" s="60">
        <f t="shared" si="1"/>
        <v>25</v>
      </c>
      <c r="O27" s="32">
        <f t="shared" ref="O27:O35" si="5">SUM(G27*N27)</f>
        <v>8702.5</v>
      </c>
      <c r="P27" s="63"/>
    </row>
    <row r="28" spans="1:16" s="14" customFormat="1" x14ac:dyDescent="0.25">
      <c r="A28" s="53">
        <v>43098</v>
      </c>
      <c r="B28" s="9" t="s">
        <v>13</v>
      </c>
      <c r="C28" s="9" t="s">
        <v>13</v>
      </c>
      <c r="D28" s="8" t="s">
        <v>191</v>
      </c>
      <c r="E28" s="9" t="s">
        <v>140</v>
      </c>
      <c r="F28" s="5">
        <v>0</v>
      </c>
      <c r="G28" s="54"/>
      <c r="H28" s="31">
        <f t="shared" si="0"/>
        <v>0</v>
      </c>
      <c r="I28" s="59">
        <f>+'[1]MATERIAL DE LIMPIEZA'!D25</f>
        <v>10</v>
      </c>
      <c r="J28" s="59"/>
      <c r="K28" s="67">
        <f t="shared" si="4"/>
        <v>0</v>
      </c>
      <c r="L28" s="60">
        <f>+'[1]MATERIAL DE LIMPIEZA'!AC25</f>
        <v>2</v>
      </c>
      <c r="M28" s="60"/>
      <c r="N28" s="60">
        <f t="shared" si="1"/>
        <v>8</v>
      </c>
      <c r="O28" s="32">
        <f t="shared" si="5"/>
        <v>0</v>
      </c>
      <c r="P28" s="63"/>
    </row>
    <row r="29" spans="1:16" s="14" customFormat="1" x14ac:dyDescent="0.25">
      <c r="A29" s="53">
        <v>43098</v>
      </c>
      <c r="B29" s="9" t="s">
        <v>13</v>
      </c>
      <c r="C29" s="9" t="s">
        <v>13</v>
      </c>
      <c r="D29" s="8" t="s">
        <v>192</v>
      </c>
      <c r="E29" s="9" t="s">
        <v>164</v>
      </c>
      <c r="F29" s="5">
        <v>5</v>
      </c>
      <c r="G29" s="54">
        <v>121.54</v>
      </c>
      <c r="H29" s="31">
        <f t="shared" si="0"/>
        <v>607.70000000000005</v>
      </c>
      <c r="I29" s="59">
        <f>+'[1]MATERIAL DE LIMPIEZA'!D26</f>
        <v>0</v>
      </c>
      <c r="J29" s="59"/>
      <c r="K29" s="67">
        <f t="shared" ref="K29:K34" si="6">+I29*J29</f>
        <v>0</v>
      </c>
      <c r="L29" s="60">
        <f>+'[1]MATERIAL DE LIMPIEZA'!AC26</f>
        <v>1</v>
      </c>
      <c r="M29" s="60"/>
      <c r="N29" s="60">
        <f t="shared" si="1"/>
        <v>4</v>
      </c>
      <c r="O29" s="32">
        <f t="shared" si="5"/>
        <v>486.16</v>
      </c>
    </row>
    <row r="30" spans="1:16" s="14" customFormat="1" x14ac:dyDescent="0.25">
      <c r="A30" s="53">
        <v>43098</v>
      </c>
      <c r="B30" s="9" t="s">
        <v>13</v>
      </c>
      <c r="C30" s="9" t="s">
        <v>13</v>
      </c>
      <c r="D30" s="8" t="s">
        <v>193</v>
      </c>
      <c r="E30" s="9" t="s">
        <v>143</v>
      </c>
      <c r="F30" s="5">
        <v>8</v>
      </c>
      <c r="G30" s="54">
        <v>224.2</v>
      </c>
      <c r="H30" s="31">
        <f t="shared" si="0"/>
        <v>1793.6</v>
      </c>
      <c r="I30" s="59">
        <f>+'[1]MATERIAL DE LIMPIEZA'!D27</f>
        <v>0</v>
      </c>
      <c r="J30" s="59"/>
      <c r="K30" s="67">
        <f t="shared" si="6"/>
        <v>0</v>
      </c>
      <c r="L30" s="60">
        <f>+'[1]MATERIAL DE LIMPIEZA'!AC27</f>
        <v>2</v>
      </c>
      <c r="M30" s="60"/>
      <c r="N30" s="60">
        <f t="shared" si="1"/>
        <v>6</v>
      </c>
      <c r="O30" s="32">
        <f t="shared" si="5"/>
        <v>1345.1999999999998</v>
      </c>
    </row>
    <row r="31" spans="1:16" s="14" customFormat="1" x14ac:dyDescent="0.25">
      <c r="A31" s="53">
        <v>43098</v>
      </c>
      <c r="B31" s="9" t="s">
        <v>13</v>
      </c>
      <c r="C31" s="9" t="s">
        <v>13</v>
      </c>
      <c r="D31" s="8" t="s">
        <v>194</v>
      </c>
      <c r="E31" s="9" t="s">
        <v>143</v>
      </c>
      <c r="F31" s="5">
        <v>0</v>
      </c>
      <c r="G31" s="87"/>
      <c r="H31" s="31">
        <f t="shared" si="0"/>
        <v>0</v>
      </c>
      <c r="I31" s="59">
        <f>+'[1]MATERIAL DE LIMPIEZA'!D28</f>
        <v>0</v>
      </c>
      <c r="J31" s="59"/>
      <c r="K31" s="67">
        <f t="shared" si="6"/>
        <v>0</v>
      </c>
      <c r="L31" s="60">
        <f>+'[1]MATERIAL DE LIMPIEZA'!AC28</f>
        <v>0</v>
      </c>
      <c r="M31" s="60"/>
      <c r="N31" s="60">
        <f t="shared" si="1"/>
        <v>0</v>
      </c>
      <c r="O31" s="32">
        <f t="shared" si="5"/>
        <v>0</v>
      </c>
    </row>
    <row r="32" spans="1:16" s="14" customFormat="1" x14ac:dyDescent="0.25">
      <c r="A32" s="53">
        <v>43098</v>
      </c>
      <c r="B32" s="9" t="s">
        <v>13</v>
      </c>
      <c r="C32" s="9" t="s">
        <v>13</v>
      </c>
      <c r="D32" s="8" t="s">
        <v>195</v>
      </c>
      <c r="E32" s="9" t="s">
        <v>144</v>
      </c>
      <c r="F32" s="5">
        <v>2</v>
      </c>
      <c r="G32" s="54">
        <v>584.1</v>
      </c>
      <c r="H32" s="31">
        <f t="shared" si="0"/>
        <v>1168.2</v>
      </c>
      <c r="I32" s="59">
        <f>+'[1]MATERIAL DE LIMPIEZA'!D29</f>
        <v>0</v>
      </c>
      <c r="J32" s="59"/>
      <c r="K32" s="67">
        <f t="shared" si="6"/>
        <v>0</v>
      </c>
      <c r="L32" s="60">
        <f>+'[1]MATERIAL DE LIMPIEZA'!AC29</f>
        <v>1</v>
      </c>
      <c r="M32" s="60"/>
      <c r="N32" s="60">
        <f t="shared" si="1"/>
        <v>1</v>
      </c>
      <c r="O32" s="32">
        <f t="shared" si="5"/>
        <v>584.1</v>
      </c>
    </row>
    <row r="33" spans="1:16" s="14" customFormat="1" x14ac:dyDescent="0.25">
      <c r="A33" s="53">
        <v>43098</v>
      </c>
      <c r="B33" s="9" t="s">
        <v>13</v>
      </c>
      <c r="C33" s="9" t="s">
        <v>13</v>
      </c>
      <c r="D33" s="8" t="s">
        <v>196</v>
      </c>
      <c r="E33" s="9" t="s">
        <v>143</v>
      </c>
      <c r="F33" s="5">
        <v>7</v>
      </c>
      <c r="G33" s="54">
        <v>224.2</v>
      </c>
      <c r="H33" s="31">
        <f t="shared" si="0"/>
        <v>1569.3999999999999</v>
      </c>
      <c r="I33" s="59">
        <f>+'[1]MATERIAL DE LIMPIEZA'!D30</f>
        <v>0</v>
      </c>
      <c r="J33" s="59"/>
      <c r="K33" s="67">
        <f t="shared" si="6"/>
        <v>0</v>
      </c>
      <c r="L33" s="60">
        <f>+'[1]MATERIAL DE LIMPIEZA'!AC30</f>
        <v>1</v>
      </c>
      <c r="M33" s="60"/>
      <c r="N33" s="60">
        <f t="shared" si="1"/>
        <v>6</v>
      </c>
      <c r="O33" s="32">
        <f t="shared" si="5"/>
        <v>1345.1999999999998</v>
      </c>
    </row>
    <row r="34" spans="1:16" s="14" customFormat="1" x14ac:dyDescent="0.25">
      <c r="A34" s="53">
        <v>43098</v>
      </c>
      <c r="B34" s="9" t="s">
        <v>13</v>
      </c>
      <c r="C34" s="9" t="s">
        <v>13</v>
      </c>
      <c r="D34" s="84" t="s">
        <v>203</v>
      </c>
      <c r="E34" s="9" t="s">
        <v>140</v>
      </c>
      <c r="F34" s="5">
        <v>0</v>
      </c>
      <c r="G34" s="54"/>
      <c r="H34" s="31">
        <f t="shared" si="0"/>
        <v>0</v>
      </c>
      <c r="I34" s="59">
        <f>+'[1]MATERIAL DE LIMPIEZA'!D31</f>
        <v>24</v>
      </c>
      <c r="J34" s="81">
        <f>+(2950*1.18)/(24)</f>
        <v>145.04166666666666</v>
      </c>
      <c r="K34" s="67">
        <f t="shared" si="6"/>
        <v>3481</v>
      </c>
      <c r="L34" s="60">
        <f>+'[1]MATERIAL DE LIMPIEZA'!AC31</f>
        <v>2</v>
      </c>
      <c r="M34" s="60"/>
      <c r="N34" s="60">
        <f t="shared" si="1"/>
        <v>22</v>
      </c>
      <c r="O34" s="32">
        <f t="shared" si="5"/>
        <v>0</v>
      </c>
      <c r="P34" s="63"/>
    </row>
    <row r="35" spans="1:16" s="14" customFormat="1" x14ac:dyDescent="0.25">
      <c r="A35" s="53">
        <v>43098</v>
      </c>
      <c r="B35" s="9" t="s">
        <v>13</v>
      </c>
      <c r="C35" s="9" t="s">
        <v>13</v>
      </c>
      <c r="D35" s="84" t="s">
        <v>197</v>
      </c>
      <c r="E35" s="9" t="s">
        <v>140</v>
      </c>
      <c r="F35" s="5">
        <v>0</v>
      </c>
      <c r="G35" s="54"/>
      <c r="H35" s="31">
        <f t="shared" si="0"/>
        <v>0</v>
      </c>
      <c r="I35" s="59">
        <v>100</v>
      </c>
      <c r="J35" s="59">
        <f>+(1950*1.18)/(50)</f>
        <v>46.02</v>
      </c>
      <c r="K35" s="67">
        <f>+I35*J35</f>
        <v>4602</v>
      </c>
      <c r="L35" s="60">
        <f>+'[1]MATERIAL DE LIMPIEZA'!AC32</f>
        <v>5</v>
      </c>
      <c r="M35" s="60"/>
      <c r="N35" s="60">
        <f t="shared" si="1"/>
        <v>95</v>
      </c>
      <c r="O35" s="32">
        <f t="shared" si="5"/>
        <v>0</v>
      </c>
      <c r="P35" s="63"/>
    </row>
    <row r="36" spans="1:16" ht="15.75" thickBot="1" x14ac:dyDescent="0.3">
      <c r="A36" s="1"/>
      <c r="B36" s="1"/>
      <c r="C36" s="1"/>
      <c r="D36" s="1"/>
      <c r="E36" s="33" t="s">
        <v>24</v>
      </c>
      <c r="F36" s="36">
        <f>SUM(F9:F35)</f>
        <v>720</v>
      </c>
      <c r="G36" s="34">
        <f>SUM(G9:G35)</f>
        <v>4836.579999999999</v>
      </c>
      <c r="H36" s="35">
        <f>SUM(H9:H35)</f>
        <v>55180.319999999992</v>
      </c>
      <c r="I36" s="2"/>
      <c r="J36" s="2"/>
      <c r="K36" s="65">
        <f>SUM(K9:K35)</f>
        <v>29245.119999999995</v>
      </c>
      <c r="L36" s="37">
        <f>SUM(L9:L35)</f>
        <v>115</v>
      </c>
      <c r="M36" s="37"/>
      <c r="N36" s="36">
        <f>SUM(N9:N35)</f>
        <v>1035</v>
      </c>
      <c r="O36" s="38">
        <f>SUM(O9:O35)</f>
        <v>52763.979999999996</v>
      </c>
      <c r="P36" s="64"/>
    </row>
    <row r="37" spans="1:16" ht="15.75" thickTop="1" x14ac:dyDescent="0.25">
      <c r="A37" s="1"/>
      <c r="B37" s="1"/>
      <c r="C37" s="1"/>
      <c r="D37" s="1"/>
      <c r="E37" s="1"/>
      <c r="F37" s="1"/>
      <c r="G37" s="1"/>
      <c r="H37" s="4"/>
      <c r="I37" s="2"/>
      <c r="J37" s="2"/>
      <c r="K37" s="65"/>
      <c r="L37" s="2"/>
      <c r="M37" s="2"/>
      <c r="N37" s="1"/>
      <c r="O37" s="1"/>
    </row>
    <row r="38" spans="1:16" x14ac:dyDescent="0.25">
      <c r="A38" s="1"/>
      <c r="B38" s="1"/>
      <c r="C38" s="1"/>
      <c r="D38" s="1"/>
      <c r="E38" s="1"/>
      <c r="F38" s="1"/>
      <c r="G38" s="1"/>
      <c r="H38" s="4"/>
      <c r="I38" s="2"/>
      <c r="J38" s="2"/>
      <c r="K38" s="65"/>
      <c r="L38" s="2"/>
      <c r="M38" s="2"/>
      <c r="N38" s="1"/>
      <c r="O38" s="1"/>
    </row>
    <row r="39" spans="1:16" x14ac:dyDescent="0.25">
      <c r="A39" s="39" t="s">
        <v>25</v>
      </c>
      <c r="B39" s="40"/>
      <c r="C39" s="39"/>
      <c r="D39" s="40"/>
      <c r="E39" s="39" t="s">
        <v>26</v>
      </c>
      <c r="F39" s="40"/>
      <c r="G39" s="41"/>
      <c r="H39" s="42"/>
      <c r="I39" s="39" t="s">
        <v>27</v>
      </c>
      <c r="J39" s="39"/>
      <c r="K39" s="68"/>
      <c r="L39" s="43"/>
      <c r="M39" s="43"/>
      <c r="N39" s="43"/>
      <c r="O39" s="1"/>
    </row>
    <row r="40" spans="1:16" x14ac:dyDescent="0.25">
      <c r="A40" s="39"/>
      <c r="B40" s="40"/>
      <c r="C40" s="39"/>
      <c r="D40" s="39"/>
      <c r="E40" s="40"/>
      <c r="F40" s="40"/>
      <c r="G40" s="43"/>
      <c r="H40" s="42"/>
      <c r="I40" s="40"/>
      <c r="J40" s="40"/>
      <c r="K40" s="69"/>
      <c r="L40" s="43"/>
      <c r="M40" s="43"/>
      <c r="N40" s="43"/>
      <c r="O40" s="3"/>
    </row>
    <row r="41" spans="1:16" x14ac:dyDescent="0.25">
      <c r="A41" s="39"/>
      <c r="B41" s="40"/>
      <c r="C41" s="39"/>
      <c r="D41" s="39"/>
      <c r="E41" s="40"/>
      <c r="F41" s="40"/>
      <c r="G41" s="43"/>
      <c r="H41" s="42"/>
      <c r="I41" s="43"/>
      <c r="J41" s="43"/>
      <c r="K41" s="70"/>
      <c r="L41" s="43"/>
      <c r="M41" s="43"/>
      <c r="N41" s="43"/>
      <c r="O41" s="3"/>
    </row>
    <row r="42" spans="1:16" x14ac:dyDescent="0.25">
      <c r="A42" s="39"/>
      <c r="B42" s="40"/>
      <c r="C42" s="39"/>
      <c r="D42" s="39"/>
      <c r="E42" s="40"/>
      <c r="F42" s="40"/>
      <c r="G42" s="43"/>
      <c r="H42" s="42"/>
      <c r="I42" s="43"/>
      <c r="J42" s="43"/>
      <c r="K42" s="70"/>
      <c r="L42" s="43"/>
      <c r="M42" s="43"/>
      <c r="N42" s="43"/>
      <c r="O42" s="3"/>
    </row>
    <row r="43" spans="1:16" x14ac:dyDescent="0.25">
      <c r="A43" s="44" t="s">
        <v>198</v>
      </c>
      <c r="B43" s="45"/>
      <c r="C43" s="46"/>
      <c r="D43" s="40"/>
      <c r="E43" s="46" t="s">
        <v>28</v>
      </c>
      <c r="F43" s="40"/>
      <c r="G43" s="40"/>
      <c r="H43" s="42"/>
      <c r="I43" s="46" t="s">
        <v>199</v>
      </c>
      <c r="J43" s="46"/>
      <c r="K43" s="71"/>
      <c r="L43" s="43"/>
      <c r="M43" s="43"/>
      <c r="N43" s="43"/>
      <c r="O43" s="1"/>
    </row>
    <row r="44" spans="1:16" x14ac:dyDescent="0.25">
      <c r="A44" s="47" t="s">
        <v>200</v>
      </c>
      <c r="B44" s="45"/>
      <c r="C44" s="48"/>
      <c r="D44" s="40"/>
      <c r="E44" s="48" t="s">
        <v>30</v>
      </c>
      <c r="F44" s="40"/>
      <c r="G44" s="40"/>
      <c r="H44" s="42"/>
      <c r="I44" s="48" t="s">
        <v>31</v>
      </c>
      <c r="J44" s="48"/>
      <c r="K44" s="72"/>
      <c r="L44" s="43"/>
      <c r="M44" s="43"/>
      <c r="N44" s="43"/>
      <c r="O44" s="1"/>
    </row>
    <row r="45" spans="1:16" x14ac:dyDescent="0.25">
      <c r="A45" s="47" t="s">
        <v>201</v>
      </c>
      <c r="B45" s="45"/>
      <c r="C45" s="48"/>
      <c r="D45" s="40"/>
      <c r="E45" s="47" t="s">
        <v>201</v>
      </c>
      <c r="F45" s="40"/>
      <c r="G45" s="40"/>
      <c r="H45" s="42"/>
      <c r="I45" s="47" t="s">
        <v>201</v>
      </c>
      <c r="J45" s="47"/>
      <c r="K45" s="73"/>
      <c r="L45" s="48"/>
      <c r="M45" s="48"/>
      <c r="N45" s="43"/>
      <c r="O45" s="1"/>
    </row>
    <row r="46" spans="1:16" x14ac:dyDescent="0.25">
      <c r="A46" s="1"/>
      <c r="B46" s="1"/>
      <c r="C46" s="1"/>
      <c r="D46" s="1"/>
      <c r="E46" s="1"/>
      <c r="F46" s="1"/>
      <c r="G46" s="1"/>
      <c r="H46" s="1"/>
      <c r="I46" s="2"/>
      <c r="J46" s="2"/>
      <c r="K46" s="65"/>
      <c r="L46" s="2"/>
      <c r="M46" s="2"/>
      <c r="N46" s="1"/>
      <c r="O46" s="1"/>
    </row>
    <row r="47" spans="1:16" x14ac:dyDescent="0.25">
      <c r="A47" s="1"/>
      <c r="B47" s="1"/>
      <c r="C47" s="1"/>
      <c r="D47" s="1"/>
      <c r="E47" s="1"/>
      <c r="F47" s="1"/>
      <c r="G47" s="1"/>
      <c r="H47" s="1"/>
      <c r="I47" s="2"/>
      <c r="J47" s="2"/>
      <c r="K47" s="65"/>
      <c r="L47" s="2"/>
      <c r="M47" s="2"/>
      <c r="N47" s="1"/>
      <c r="O47" s="1"/>
    </row>
    <row r="48" spans="1:16" x14ac:dyDescent="0.25">
      <c r="A48" s="1"/>
      <c r="B48" s="1"/>
      <c r="C48" s="1"/>
      <c r="D48" s="1"/>
      <c r="E48" s="1"/>
      <c r="F48" s="1"/>
      <c r="G48" s="1"/>
      <c r="H48" s="1"/>
      <c r="I48" s="2"/>
      <c r="J48" s="2"/>
      <c r="K48" s="65"/>
      <c r="L48" s="2"/>
      <c r="M48" s="2"/>
      <c r="N48" s="1"/>
      <c r="O48" s="1"/>
    </row>
    <row r="49" spans="1:15" x14ac:dyDescent="0.25">
      <c r="A49" s="1"/>
      <c r="B49" s="1"/>
      <c r="C49" s="1"/>
      <c r="D49" s="1"/>
      <c r="E49" s="1"/>
      <c r="F49" s="1"/>
      <c r="G49" s="1"/>
      <c r="H49" s="1"/>
      <c r="I49" s="2"/>
      <c r="J49" s="2"/>
      <c r="K49" s="65"/>
      <c r="L49" s="2"/>
      <c r="M49" s="2"/>
      <c r="N49" s="1"/>
      <c r="O49" s="1"/>
    </row>
    <row r="50" spans="1:15" x14ac:dyDescent="0.25">
      <c r="A50" s="1"/>
      <c r="B50" s="1"/>
      <c r="C50" s="1"/>
      <c r="D50" s="1"/>
      <c r="E50" s="1"/>
      <c r="F50" s="1"/>
      <c r="G50" s="1"/>
      <c r="H50" s="1"/>
      <c r="I50" s="2"/>
      <c r="J50" s="2"/>
      <c r="K50" s="65"/>
      <c r="L50" s="2"/>
      <c r="M50" s="2"/>
      <c r="N50" s="1"/>
      <c r="O50" s="1"/>
    </row>
    <row r="51" spans="1:15" x14ac:dyDescent="0.25">
      <c r="A51" s="1"/>
      <c r="B51" s="1"/>
      <c r="C51" s="1"/>
      <c r="D51" s="1"/>
      <c r="E51" s="1"/>
      <c r="F51" s="1"/>
      <c r="G51" s="1"/>
      <c r="H51" s="1"/>
      <c r="I51" s="2"/>
      <c r="J51" s="2"/>
      <c r="K51" s="65"/>
      <c r="L51" s="2"/>
      <c r="M51" s="2"/>
      <c r="N51" s="1"/>
      <c r="O51" s="1"/>
    </row>
    <row r="52" spans="1:15" x14ac:dyDescent="0.25">
      <c r="A52" s="1"/>
      <c r="B52" s="1"/>
      <c r="C52" s="1"/>
      <c r="D52" s="1"/>
      <c r="E52" s="1"/>
      <c r="F52" s="1"/>
      <c r="G52" s="1"/>
      <c r="H52" s="1"/>
      <c r="I52" s="2"/>
      <c r="J52" s="2"/>
      <c r="K52" s="65"/>
      <c r="L52" s="2"/>
      <c r="M52" s="2"/>
      <c r="N52" s="1"/>
      <c r="O52" s="1"/>
    </row>
  </sheetData>
  <pageMargins left="0.7" right="0.7" top="0.75" bottom="0.75" header="0.3" footer="0.3"/>
  <ignoredErrors>
    <ignoredError sqref="O26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51"/>
  <sheetViews>
    <sheetView topLeftCell="A16" workbookViewId="0">
      <selection activeCell="J37" sqref="J37"/>
    </sheetView>
  </sheetViews>
  <sheetFormatPr baseColWidth="10" defaultRowHeight="15" x14ac:dyDescent="0.25"/>
  <cols>
    <col min="1" max="1" width="10.28515625" customWidth="1"/>
    <col min="2" max="2" width="10" bestFit="1" customWidth="1"/>
    <col min="3" max="3" width="10.85546875" bestFit="1" customWidth="1"/>
    <col min="4" max="4" width="25.7109375" customWidth="1"/>
    <col min="5" max="5" width="12.140625" bestFit="1" customWidth="1"/>
    <col min="6" max="6" width="11.42578125" customWidth="1"/>
    <col min="7" max="7" width="12" customWidth="1"/>
    <col min="8" max="8" width="12.85546875" customWidth="1"/>
    <col min="14" max="14" width="10.5703125" customWidth="1"/>
    <col min="15" max="15" width="12.7109375" bestFit="1" customWidth="1"/>
  </cols>
  <sheetData>
    <row r="1" spans="1:85" ht="15.75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</row>
    <row r="2" spans="1:85" ht="15.75" x14ac:dyDescent="0.2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</row>
    <row r="3" spans="1:85" ht="15.75" x14ac:dyDescent="0.25">
      <c r="A3" s="62"/>
      <c r="B3" s="62"/>
      <c r="C3" s="62"/>
      <c r="D3" s="62"/>
      <c r="E3" s="62"/>
      <c r="F3" s="62"/>
      <c r="G3" s="62"/>
      <c r="H3" s="62"/>
      <c r="I3" s="2"/>
      <c r="J3" s="2"/>
      <c r="K3" s="65"/>
      <c r="L3" s="2"/>
      <c r="M3" s="2"/>
      <c r="N3" s="1"/>
      <c r="O3" s="1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</row>
    <row r="4" spans="1:85" x14ac:dyDescent="0.25">
      <c r="A4" s="76" t="s">
        <v>173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</row>
    <row r="5" spans="1:85" x14ac:dyDescent="0.25">
      <c r="A5" s="77" t="s">
        <v>130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</row>
    <row r="6" spans="1:85" x14ac:dyDescent="0.25">
      <c r="A6" s="78" t="s">
        <v>160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</row>
    <row r="7" spans="1:85" x14ac:dyDescent="0.25">
      <c r="A7" s="1"/>
      <c r="B7" s="1"/>
      <c r="C7" s="1"/>
      <c r="D7" s="1"/>
      <c r="E7" s="1"/>
      <c r="F7" s="1"/>
      <c r="G7" s="1"/>
      <c r="H7" s="1"/>
      <c r="I7" s="2"/>
      <c r="J7" s="2"/>
      <c r="K7" s="65"/>
      <c r="L7" s="2"/>
      <c r="M7" s="2"/>
      <c r="N7" s="1"/>
      <c r="O7" s="1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</row>
    <row r="8" spans="1:85" ht="48" x14ac:dyDescent="0.25">
      <c r="A8" s="49" t="s">
        <v>3</v>
      </c>
      <c r="B8" s="50" t="s">
        <v>4</v>
      </c>
      <c r="C8" s="50" t="s">
        <v>5</v>
      </c>
      <c r="D8" s="50" t="s">
        <v>131</v>
      </c>
      <c r="E8" s="50" t="s">
        <v>6</v>
      </c>
      <c r="F8" s="13" t="s">
        <v>8</v>
      </c>
      <c r="G8" s="50" t="s">
        <v>7</v>
      </c>
      <c r="H8" s="30" t="s">
        <v>174</v>
      </c>
      <c r="I8" s="51" t="s">
        <v>9</v>
      </c>
      <c r="J8" s="51" t="s">
        <v>214</v>
      </c>
      <c r="K8" s="66" t="s">
        <v>215</v>
      </c>
      <c r="L8" s="13" t="s">
        <v>10</v>
      </c>
      <c r="M8" s="66" t="s">
        <v>217</v>
      </c>
      <c r="N8" s="13" t="s">
        <v>175</v>
      </c>
      <c r="O8" s="52" t="s">
        <v>176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</row>
    <row r="9" spans="1:85" s="14" customFormat="1" x14ac:dyDescent="0.25">
      <c r="A9" s="53">
        <v>43098</v>
      </c>
      <c r="B9" s="9" t="s">
        <v>13</v>
      </c>
      <c r="C9" s="9" t="s">
        <v>13</v>
      </c>
      <c r="D9" s="8" t="s">
        <v>177</v>
      </c>
      <c r="E9" s="9" t="s">
        <v>178</v>
      </c>
      <c r="F9" s="5">
        <v>0</v>
      </c>
      <c r="G9" s="54"/>
      <c r="H9" s="31">
        <f t="shared" ref="H9:H35" si="0">SUM(G9*F9)</f>
        <v>0</v>
      </c>
      <c r="I9" s="59"/>
      <c r="J9" s="59"/>
      <c r="K9" s="67">
        <f>+I9*J9</f>
        <v>0</v>
      </c>
      <c r="L9" s="60"/>
      <c r="M9" s="60"/>
      <c r="N9" s="60">
        <f t="shared" ref="N9:N35" si="1">SUM(F9+I9-L9)</f>
        <v>0</v>
      </c>
      <c r="O9" s="32">
        <f t="shared" ref="O9:O25" si="2">SUM(G9*N9)</f>
        <v>0</v>
      </c>
    </row>
    <row r="10" spans="1:85" s="14" customFormat="1" x14ac:dyDescent="0.25">
      <c r="A10" s="53">
        <v>43098</v>
      </c>
      <c r="B10" s="9" t="s">
        <v>13</v>
      </c>
      <c r="C10" s="9" t="s">
        <v>13</v>
      </c>
      <c r="D10" s="8" t="s">
        <v>179</v>
      </c>
      <c r="E10" s="9" t="s">
        <v>140</v>
      </c>
      <c r="F10" s="5">
        <v>13</v>
      </c>
      <c r="G10" s="54">
        <v>148.47999999999999</v>
      </c>
      <c r="H10" s="31">
        <f t="shared" si="0"/>
        <v>1930.2399999999998</v>
      </c>
      <c r="I10" s="59"/>
      <c r="J10" s="59"/>
      <c r="K10" s="67">
        <f t="shared" ref="K10:K18" si="3">+I10*J10</f>
        <v>0</v>
      </c>
      <c r="L10" s="60"/>
      <c r="M10" s="60"/>
      <c r="N10" s="60">
        <f t="shared" si="1"/>
        <v>13</v>
      </c>
      <c r="O10" s="32">
        <f t="shared" si="2"/>
        <v>1930.2399999999998</v>
      </c>
    </row>
    <row r="11" spans="1:85" s="14" customFormat="1" x14ac:dyDescent="0.25">
      <c r="A11" s="53">
        <v>43098</v>
      </c>
      <c r="B11" s="9" t="s">
        <v>13</v>
      </c>
      <c r="C11" s="9" t="s">
        <v>13</v>
      </c>
      <c r="D11" s="8" t="s">
        <v>180</v>
      </c>
      <c r="E11" s="9" t="s">
        <v>143</v>
      </c>
      <c r="F11" s="5">
        <v>4</v>
      </c>
      <c r="G11" s="54">
        <v>1174.0999999999999</v>
      </c>
      <c r="H11" s="31">
        <f t="shared" si="0"/>
        <v>4696.3999999999996</v>
      </c>
      <c r="I11" s="59"/>
      <c r="J11" s="59"/>
      <c r="K11" s="67">
        <f t="shared" si="3"/>
        <v>0</v>
      </c>
      <c r="L11" s="60"/>
      <c r="M11" s="60"/>
      <c r="N11" s="60">
        <f t="shared" si="1"/>
        <v>4</v>
      </c>
      <c r="O11" s="32">
        <f t="shared" si="2"/>
        <v>4696.3999999999996</v>
      </c>
    </row>
    <row r="12" spans="1:85" s="14" customFormat="1" x14ac:dyDescent="0.25">
      <c r="A12" s="53">
        <v>43098</v>
      </c>
      <c r="B12" s="9" t="s">
        <v>13</v>
      </c>
      <c r="C12" s="9" t="s">
        <v>13</v>
      </c>
      <c r="D12" s="8" t="s">
        <v>202</v>
      </c>
      <c r="E12" s="9" t="s">
        <v>164</v>
      </c>
      <c r="F12" s="79">
        <v>9</v>
      </c>
      <c r="G12" s="80"/>
      <c r="H12" s="31">
        <f t="shared" si="0"/>
        <v>0</v>
      </c>
      <c r="I12" s="59"/>
      <c r="J12" s="81">
        <f>+(25*1.18)</f>
        <v>29.5</v>
      </c>
      <c r="K12" s="67">
        <f>+I12*J12</f>
        <v>0</v>
      </c>
      <c r="L12" s="60"/>
      <c r="M12" s="60"/>
      <c r="N12" s="60">
        <f t="shared" si="1"/>
        <v>9</v>
      </c>
      <c r="O12" s="32">
        <f t="shared" si="2"/>
        <v>0</v>
      </c>
      <c r="P12" s="63"/>
    </row>
    <row r="13" spans="1:85" s="14" customFormat="1" x14ac:dyDescent="0.25">
      <c r="A13" s="53">
        <v>43098</v>
      </c>
      <c r="B13" s="9" t="s">
        <v>13</v>
      </c>
      <c r="C13" s="9" t="s">
        <v>13</v>
      </c>
      <c r="D13" s="8" t="s">
        <v>139</v>
      </c>
      <c r="E13" s="9" t="s">
        <v>164</v>
      </c>
      <c r="F13" s="5">
        <v>27</v>
      </c>
      <c r="G13" s="54">
        <v>3.54</v>
      </c>
      <c r="H13" s="31">
        <f t="shared" si="0"/>
        <v>95.58</v>
      </c>
      <c r="I13" s="59"/>
      <c r="J13" s="59"/>
      <c r="K13" s="67">
        <f t="shared" si="3"/>
        <v>0</v>
      </c>
      <c r="L13" s="60"/>
      <c r="M13" s="60"/>
      <c r="N13" s="60">
        <f t="shared" si="1"/>
        <v>27</v>
      </c>
      <c r="O13" s="32">
        <f t="shared" si="2"/>
        <v>95.58</v>
      </c>
    </row>
    <row r="14" spans="1:85" s="14" customFormat="1" x14ac:dyDescent="0.25">
      <c r="A14" s="53">
        <v>43098</v>
      </c>
      <c r="B14" s="9" t="s">
        <v>13</v>
      </c>
      <c r="C14" s="9" t="s">
        <v>13</v>
      </c>
      <c r="D14" s="8" t="s">
        <v>181</v>
      </c>
      <c r="E14" s="9" t="s">
        <v>140</v>
      </c>
      <c r="F14" s="5">
        <v>97</v>
      </c>
      <c r="G14" s="54">
        <v>272.60000000000002</v>
      </c>
      <c r="H14" s="31">
        <f t="shared" si="0"/>
        <v>26442.2</v>
      </c>
      <c r="I14" s="59"/>
      <c r="J14" s="59"/>
      <c r="K14" s="67">
        <f t="shared" si="3"/>
        <v>0</v>
      </c>
      <c r="L14" s="60"/>
      <c r="M14" s="60"/>
      <c r="N14" s="60">
        <f t="shared" si="1"/>
        <v>97</v>
      </c>
      <c r="O14" s="32">
        <f t="shared" si="2"/>
        <v>26442.2</v>
      </c>
    </row>
    <row r="15" spans="1:85" s="14" customFormat="1" x14ac:dyDescent="0.25">
      <c r="A15" s="53">
        <v>43098</v>
      </c>
      <c r="B15" s="9" t="s">
        <v>13</v>
      </c>
      <c r="C15" s="9" t="s">
        <v>13</v>
      </c>
      <c r="D15" s="8" t="s">
        <v>182</v>
      </c>
      <c r="E15" s="9" t="s">
        <v>143</v>
      </c>
      <c r="F15" s="5">
        <v>3</v>
      </c>
      <c r="G15" s="54">
        <v>283.2</v>
      </c>
      <c r="H15" s="31">
        <f t="shared" si="0"/>
        <v>849.59999999999991</v>
      </c>
      <c r="I15" s="59"/>
      <c r="J15" s="59"/>
      <c r="K15" s="67">
        <f t="shared" si="3"/>
        <v>0</v>
      </c>
      <c r="L15" s="60"/>
      <c r="M15" s="60"/>
      <c r="N15" s="60">
        <f t="shared" si="1"/>
        <v>3</v>
      </c>
      <c r="O15" s="32">
        <f t="shared" si="2"/>
        <v>849.59999999999991</v>
      </c>
    </row>
    <row r="16" spans="1:85" s="14" customFormat="1" x14ac:dyDescent="0.25">
      <c r="A16" s="53">
        <v>43098</v>
      </c>
      <c r="B16" s="9" t="s">
        <v>13</v>
      </c>
      <c r="C16" s="9" t="s">
        <v>13</v>
      </c>
      <c r="D16" s="8" t="s">
        <v>146</v>
      </c>
      <c r="E16" s="9" t="s">
        <v>166</v>
      </c>
      <c r="F16" s="5">
        <v>4</v>
      </c>
      <c r="G16" s="54">
        <v>58.94</v>
      </c>
      <c r="H16" s="31">
        <f t="shared" si="0"/>
        <v>235.76</v>
      </c>
      <c r="I16" s="59"/>
      <c r="J16" s="59"/>
      <c r="K16" s="67">
        <f t="shared" si="3"/>
        <v>0</v>
      </c>
      <c r="L16" s="60"/>
      <c r="M16" s="60"/>
      <c r="N16" s="60">
        <f t="shared" si="1"/>
        <v>4</v>
      </c>
      <c r="O16" s="32">
        <f t="shared" si="2"/>
        <v>235.76</v>
      </c>
    </row>
    <row r="17" spans="1:16" s="14" customFormat="1" x14ac:dyDescent="0.25">
      <c r="A17" s="53">
        <v>43098</v>
      </c>
      <c r="B17" s="9" t="s">
        <v>13</v>
      </c>
      <c r="C17" s="9" t="s">
        <v>13</v>
      </c>
      <c r="D17" s="8" t="s">
        <v>183</v>
      </c>
      <c r="E17" s="9" t="s">
        <v>164</v>
      </c>
      <c r="F17" s="5">
        <v>10</v>
      </c>
      <c r="G17" s="54">
        <v>224.2</v>
      </c>
      <c r="H17" s="31">
        <f t="shared" si="0"/>
        <v>2242</v>
      </c>
      <c r="I17" s="59"/>
      <c r="J17" s="59"/>
      <c r="K17" s="67">
        <f t="shared" si="3"/>
        <v>0</v>
      </c>
      <c r="L17" s="60"/>
      <c r="M17" s="60"/>
      <c r="N17" s="60">
        <f t="shared" si="1"/>
        <v>10</v>
      </c>
      <c r="O17" s="32">
        <f t="shared" si="2"/>
        <v>2242</v>
      </c>
    </row>
    <row r="18" spans="1:16" s="14" customFormat="1" x14ac:dyDescent="0.25">
      <c r="A18" s="53">
        <v>43098</v>
      </c>
      <c r="B18" s="9" t="s">
        <v>13</v>
      </c>
      <c r="C18" s="9" t="s">
        <v>13</v>
      </c>
      <c r="D18" s="8" t="s">
        <v>184</v>
      </c>
      <c r="E18" s="58" t="s">
        <v>168</v>
      </c>
      <c r="F18" s="5">
        <v>3</v>
      </c>
      <c r="G18" s="54">
        <v>177</v>
      </c>
      <c r="H18" s="31">
        <f t="shared" si="0"/>
        <v>531</v>
      </c>
      <c r="I18" s="59"/>
      <c r="J18" s="59"/>
      <c r="K18" s="67">
        <f t="shared" si="3"/>
        <v>0</v>
      </c>
      <c r="L18" s="60"/>
      <c r="M18" s="60"/>
      <c r="N18" s="60">
        <f t="shared" si="1"/>
        <v>3</v>
      </c>
      <c r="O18" s="32">
        <f t="shared" si="2"/>
        <v>531</v>
      </c>
    </row>
    <row r="19" spans="1:16" s="14" customFormat="1" x14ac:dyDescent="0.25">
      <c r="A19" s="53">
        <v>43098</v>
      </c>
      <c r="B19" s="9" t="s">
        <v>13</v>
      </c>
      <c r="C19" s="9" t="s">
        <v>13</v>
      </c>
      <c r="D19" s="8" t="s">
        <v>185</v>
      </c>
      <c r="E19" s="9" t="s">
        <v>166</v>
      </c>
      <c r="F19" s="5">
        <v>7</v>
      </c>
      <c r="G19" s="54"/>
      <c r="H19" s="31">
        <f t="shared" si="0"/>
        <v>0</v>
      </c>
      <c r="I19" s="59"/>
      <c r="J19" s="81">
        <f>+(125*1.18)</f>
        <v>147.5</v>
      </c>
      <c r="K19" s="67">
        <f t="shared" ref="K19:K26" si="4">+I19*J19</f>
        <v>0</v>
      </c>
      <c r="L19" s="60"/>
      <c r="M19" s="60"/>
      <c r="N19" s="60">
        <f t="shared" si="1"/>
        <v>7</v>
      </c>
      <c r="O19" s="32">
        <f t="shared" si="2"/>
        <v>0</v>
      </c>
      <c r="P19" s="63"/>
    </row>
    <row r="20" spans="1:16" s="14" customFormat="1" x14ac:dyDescent="0.25">
      <c r="A20" s="53">
        <v>43098</v>
      </c>
      <c r="B20" s="9" t="s">
        <v>13</v>
      </c>
      <c r="C20" s="9" t="s">
        <v>13</v>
      </c>
      <c r="D20" s="8" t="s">
        <v>216</v>
      </c>
      <c r="E20" s="9" t="s">
        <v>208</v>
      </c>
      <c r="F20" s="5">
        <v>30</v>
      </c>
      <c r="G20" s="54"/>
      <c r="H20" s="31">
        <f t="shared" si="0"/>
        <v>0</v>
      </c>
      <c r="I20" s="59"/>
      <c r="J20" s="81">
        <f>+(775*1.18)/(30)</f>
        <v>30.483333333333334</v>
      </c>
      <c r="K20" s="67">
        <f t="shared" si="4"/>
        <v>0</v>
      </c>
      <c r="L20" s="60"/>
      <c r="M20" s="60"/>
      <c r="N20" s="60">
        <f t="shared" si="1"/>
        <v>30</v>
      </c>
      <c r="O20" s="32">
        <f t="shared" si="2"/>
        <v>0</v>
      </c>
      <c r="P20" s="63"/>
    </row>
    <row r="21" spans="1:16" s="14" customFormat="1" x14ac:dyDescent="0.25">
      <c r="A21" s="53">
        <v>43098</v>
      </c>
      <c r="B21" s="9" t="s">
        <v>13</v>
      </c>
      <c r="C21" s="9" t="s">
        <v>13</v>
      </c>
      <c r="D21" s="8" t="s">
        <v>147</v>
      </c>
      <c r="E21" s="9" t="s">
        <v>164</v>
      </c>
      <c r="F21" s="5">
        <v>10</v>
      </c>
      <c r="G21" s="54">
        <v>92.04</v>
      </c>
      <c r="H21" s="31">
        <f t="shared" si="0"/>
        <v>920.40000000000009</v>
      </c>
      <c r="I21" s="59"/>
      <c r="J21" s="59"/>
      <c r="K21" s="67">
        <f t="shared" si="4"/>
        <v>0</v>
      </c>
      <c r="L21" s="60"/>
      <c r="M21" s="60"/>
      <c r="N21" s="60">
        <f t="shared" si="1"/>
        <v>10</v>
      </c>
      <c r="O21" s="32">
        <f t="shared" si="2"/>
        <v>920.40000000000009</v>
      </c>
    </row>
    <row r="22" spans="1:16" s="14" customFormat="1" x14ac:dyDescent="0.25">
      <c r="A22" s="53">
        <v>43099</v>
      </c>
      <c r="B22" s="9" t="s">
        <v>13</v>
      </c>
      <c r="C22" s="9" t="s">
        <v>13</v>
      </c>
      <c r="D22" s="8" t="s">
        <v>169</v>
      </c>
      <c r="E22" s="9" t="s">
        <v>164</v>
      </c>
      <c r="F22" s="2">
        <v>23</v>
      </c>
      <c r="G22" s="85"/>
      <c r="H22" s="31">
        <f t="shared" si="0"/>
        <v>0</v>
      </c>
      <c r="I22" s="59"/>
      <c r="J22" s="81">
        <f>+(30*1.18)</f>
        <v>35.4</v>
      </c>
      <c r="K22" s="67">
        <f t="shared" si="4"/>
        <v>0</v>
      </c>
      <c r="L22" s="60"/>
      <c r="M22" s="60"/>
      <c r="N22" s="60">
        <f t="shared" si="1"/>
        <v>23</v>
      </c>
      <c r="O22" s="32">
        <f t="shared" si="2"/>
        <v>0</v>
      </c>
      <c r="P22" s="63"/>
    </row>
    <row r="23" spans="1:16" s="14" customFormat="1" x14ac:dyDescent="0.25">
      <c r="A23" s="53">
        <v>43098</v>
      </c>
      <c r="B23" s="9" t="s">
        <v>13</v>
      </c>
      <c r="C23" s="9" t="s">
        <v>13</v>
      </c>
      <c r="D23" s="8" t="s">
        <v>186</v>
      </c>
      <c r="E23" s="9" t="s">
        <v>187</v>
      </c>
      <c r="F23" s="5">
        <v>2</v>
      </c>
      <c r="G23" s="54">
        <v>761.1</v>
      </c>
      <c r="H23" s="31">
        <f t="shared" si="0"/>
        <v>1522.2</v>
      </c>
      <c r="I23" s="59"/>
      <c r="J23" s="59"/>
      <c r="K23" s="67">
        <f t="shared" si="4"/>
        <v>0</v>
      </c>
      <c r="L23" s="60"/>
      <c r="M23" s="60"/>
      <c r="N23" s="60">
        <f t="shared" si="1"/>
        <v>2</v>
      </c>
      <c r="O23" s="32">
        <f t="shared" si="2"/>
        <v>1522.2</v>
      </c>
    </row>
    <row r="24" spans="1:16" s="14" customFormat="1" x14ac:dyDescent="0.25">
      <c r="A24" s="53">
        <v>43098</v>
      </c>
      <c r="B24" s="9" t="s">
        <v>13</v>
      </c>
      <c r="C24" s="9" t="s">
        <v>13</v>
      </c>
      <c r="D24" s="6" t="s">
        <v>188</v>
      </c>
      <c r="E24" s="7" t="s">
        <v>166</v>
      </c>
      <c r="F24" s="5">
        <v>6</v>
      </c>
      <c r="G24" s="55">
        <v>139.24</v>
      </c>
      <c r="H24" s="31">
        <f t="shared" si="0"/>
        <v>835.44</v>
      </c>
      <c r="I24" s="59"/>
      <c r="J24" s="59"/>
      <c r="K24" s="67">
        <f t="shared" si="4"/>
        <v>0</v>
      </c>
      <c r="L24" s="60"/>
      <c r="M24" s="60"/>
      <c r="N24" s="60">
        <f t="shared" si="1"/>
        <v>6</v>
      </c>
      <c r="O24" s="32">
        <f t="shared" si="2"/>
        <v>835.44</v>
      </c>
    </row>
    <row r="25" spans="1:16" s="14" customFormat="1" x14ac:dyDescent="0.25">
      <c r="A25" s="53">
        <v>43098</v>
      </c>
      <c r="B25" s="9" t="s">
        <v>13</v>
      </c>
      <c r="C25" s="9" t="s">
        <v>13</v>
      </c>
      <c r="D25" s="6" t="s">
        <v>189</v>
      </c>
      <c r="E25" s="7" t="s">
        <v>142</v>
      </c>
      <c r="F25" s="5">
        <v>616</v>
      </c>
      <c r="G25" s="86"/>
      <c r="H25" s="31">
        <f t="shared" si="0"/>
        <v>0</v>
      </c>
      <c r="I25" s="59"/>
      <c r="J25" s="81">
        <f>+(1195*1.18)/(48)</f>
        <v>29.377083333333331</v>
      </c>
      <c r="K25" s="67">
        <f t="shared" si="4"/>
        <v>0</v>
      </c>
      <c r="L25" s="60"/>
      <c r="M25" s="82">
        <f>+L25*G25</f>
        <v>0</v>
      </c>
      <c r="N25" s="60">
        <f t="shared" si="1"/>
        <v>616</v>
      </c>
      <c r="O25" s="32">
        <f t="shared" si="2"/>
        <v>0</v>
      </c>
      <c r="P25" s="63"/>
    </row>
    <row r="26" spans="1:16" s="14" customFormat="1" x14ac:dyDescent="0.25">
      <c r="A26" s="53">
        <v>43099</v>
      </c>
      <c r="B26" s="9" t="s">
        <v>13</v>
      </c>
      <c r="C26" s="9" t="s">
        <v>13</v>
      </c>
      <c r="D26" s="6" t="s">
        <v>209</v>
      </c>
      <c r="E26" s="7" t="s">
        <v>142</v>
      </c>
      <c r="F26" s="5">
        <v>4</v>
      </c>
      <c r="G26" s="55"/>
      <c r="H26" s="31">
        <f t="shared" si="0"/>
        <v>0</v>
      </c>
      <c r="I26" s="59"/>
      <c r="J26" s="81">
        <f>+(109*1.18)</f>
        <v>128.62</v>
      </c>
      <c r="K26" s="67">
        <f t="shared" si="4"/>
        <v>0</v>
      </c>
      <c r="L26" s="60"/>
      <c r="M26" s="60"/>
      <c r="N26" s="60">
        <f t="shared" si="1"/>
        <v>4</v>
      </c>
      <c r="O26" s="32">
        <f>SUM(G26*I26)</f>
        <v>0</v>
      </c>
      <c r="P26" s="63"/>
    </row>
    <row r="27" spans="1:16" s="14" customFormat="1" ht="22.5" x14ac:dyDescent="0.25">
      <c r="A27" s="53">
        <v>43098</v>
      </c>
      <c r="B27" s="9" t="s">
        <v>13</v>
      </c>
      <c r="C27" s="9" t="s">
        <v>13</v>
      </c>
      <c r="D27" s="83" t="s">
        <v>190</v>
      </c>
      <c r="E27" s="9" t="s">
        <v>164</v>
      </c>
      <c r="F27" s="5">
        <v>25</v>
      </c>
      <c r="G27" s="54">
        <v>348.1</v>
      </c>
      <c r="H27" s="31">
        <f t="shared" si="0"/>
        <v>8702.5</v>
      </c>
      <c r="I27" s="59"/>
      <c r="J27" s="59">
        <f>+(385*1.18)</f>
        <v>454.29999999999995</v>
      </c>
      <c r="K27" s="67">
        <f t="shared" ref="K27:K34" si="5">+I27*J27</f>
        <v>0</v>
      </c>
      <c r="L27" s="60"/>
      <c r="M27" s="60"/>
      <c r="N27" s="60">
        <f t="shared" si="1"/>
        <v>25</v>
      </c>
      <c r="O27" s="32">
        <f t="shared" ref="O27:O35" si="6">SUM(G27*N27)</f>
        <v>8702.5</v>
      </c>
      <c r="P27" s="63"/>
    </row>
    <row r="28" spans="1:16" s="14" customFormat="1" x14ac:dyDescent="0.25">
      <c r="A28" s="53">
        <v>43098</v>
      </c>
      <c r="B28" s="9" t="s">
        <v>13</v>
      </c>
      <c r="C28" s="9" t="s">
        <v>13</v>
      </c>
      <c r="D28" s="8" t="s">
        <v>191</v>
      </c>
      <c r="E28" s="9" t="s">
        <v>140</v>
      </c>
      <c r="F28" s="5">
        <v>8</v>
      </c>
      <c r="G28" s="54"/>
      <c r="H28" s="31">
        <f t="shared" si="0"/>
        <v>0</v>
      </c>
      <c r="I28" s="59"/>
      <c r="J28" s="59">
        <f>+(625*1.18)/(10)</f>
        <v>73.75</v>
      </c>
      <c r="K28" s="67">
        <f t="shared" si="5"/>
        <v>0</v>
      </c>
      <c r="L28" s="60"/>
      <c r="M28" s="60"/>
      <c r="N28" s="60">
        <f t="shared" si="1"/>
        <v>8</v>
      </c>
      <c r="O28" s="32">
        <f t="shared" si="6"/>
        <v>0</v>
      </c>
      <c r="P28" s="63"/>
    </row>
    <row r="29" spans="1:16" s="14" customFormat="1" x14ac:dyDescent="0.25">
      <c r="A29" s="53">
        <v>43098</v>
      </c>
      <c r="B29" s="9" t="s">
        <v>13</v>
      </c>
      <c r="C29" s="9" t="s">
        <v>13</v>
      </c>
      <c r="D29" s="8" t="s">
        <v>192</v>
      </c>
      <c r="E29" s="9" t="s">
        <v>164</v>
      </c>
      <c r="F29" s="5">
        <v>4</v>
      </c>
      <c r="G29" s="54">
        <v>121.54</v>
      </c>
      <c r="H29" s="31">
        <f t="shared" si="0"/>
        <v>486.16</v>
      </c>
      <c r="I29" s="59"/>
      <c r="J29" s="59"/>
      <c r="K29" s="67">
        <f t="shared" si="5"/>
        <v>0</v>
      </c>
      <c r="L29" s="60"/>
      <c r="M29" s="60"/>
      <c r="N29" s="60">
        <f t="shared" si="1"/>
        <v>4</v>
      </c>
      <c r="O29" s="32">
        <f t="shared" si="6"/>
        <v>486.16</v>
      </c>
    </row>
    <row r="30" spans="1:16" s="14" customFormat="1" x14ac:dyDescent="0.25">
      <c r="A30" s="53">
        <v>43098</v>
      </c>
      <c r="B30" s="9" t="s">
        <v>13</v>
      </c>
      <c r="C30" s="9" t="s">
        <v>13</v>
      </c>
      <c r="D30" s="8" t="s">
        <v>193</v>
      </c>
      <c r="E30" s="9" t="s">
        <v>143</v>
      </c>
      <c r="F30" s="5">
        <v>6</v>
      </c>
      <c r="G30" s="54">
        <v>224.2</v>
      </c>
      <c r="H30" s="31">
        <f t="shared" si="0"/>
        <v>1345.1999999999998</v>
      </c>
      <c r="I30" s="59"/>
      <c r="J30" s="59"/>
      <c r="K30" s="67">
        <f t="shared" si="5"/>
        <v>0</v>
      </c>
      <c r="L30" s="60"/>
      <c r="M30" s="60"/>
      <c r="N30" s="60">
        <f t="shared" si="1"/>
        <v>6</v>
      </c>
      <c r="O30" s="32">
        <f t="shared" si="6"/>
        <v>1345.1999999999998</v>
      </c>
    </row>
    <row r="31" spans="1:16" s="14" customFormat="1" x14ac:dyDescent="0.25">
      <c r="A31" s="53">
        <v>43098</v>
      </c>
      <c r="B31" s="9" t="s">
        <v>13</v>
      </c>
      <c r="C31" s="9" t="s">
        <v>13</v>
      </c>
      <c r="D31" s="8" t="s">
        <v>194</v>
      </c>
      <c r="E31" s="9" t="s">
        <v>143</v>
      </c>
      <c r="F31" s="5">
        <v>0</v>
      </c>
      <c r="G31" s="87"/>
      <c r="H31" s="31">
        <f t="shared" si="0"/>
        <v>0</v>
      </c>
      <c r="I31" s="59"/>
      <c r="J31" s="59"/>
      <c r="K31" s="67">
        <f t="shared" si="5"/>
        <v>0</v>
      </c>
      <c r="L31" s="60"/>
      <c r="M31" s="60"/>
      <c r="N31" s="60">
        <f t="shared" si="1"/>
        <v>0</v>
      </c>
      <c r="O31" s="32">
        <f t="shared" si="6"/>
        <v>0</v>
      </c>
    </row>
    <row r="32" spans="1:16" s="14" customFormat="1" x14ac:dyDescent="0.25">
      <c r="A32" s="53">
        <v>43098</v>
      </c>
      <c r="B32" s="9" t="s">
        <v>13</v>
      </c>
      <c r="C32" s="9" t="s">
        <v>13</v>
      </c>
      <c r="D32" s="8" t="s">
        <v>195</v>
      </c>
      <c r="E32" s="9" t="s">
        <v>144</v>
      </c>
      <c r="F32" s="5">
        <v>1</v>
      </c>
      <c r="G32" s="54">
        <v>584.1</v>
      </c>
      <c r="H32" s="31">
        <f t="shared" si="0"/>
        <v>584.1</v>
      </c>
      <c r="I32" s="59"/>
      <c r="J32" s="59"/>
      <c r="K32" s="67">
        <f t="shared" si="5"/>
        <v>0</v>
      </c>
      <c r="L32" s="60"/>
      <c r="M32" s="60"/>
      <c r="N32" s="60">
        <f t="shared" si="1"/>
        <v>1</v>
      </c>
      <c r="O32" s="32">
        <f t="shared" si="6"/>
        <v>584.1</v>
      </c>
    </row>
    <row r="33" spans="1:85" s="14" customFormat="1" x14ac:dyDescent="0.25">
      <c r="A33" s="53">
        <v>43098</v>
      </c>
      <c r="B33" s="9" t="s">
        <v>13</v>
      </c>
      <c r="C33" s="9" t="s">
        <v>13</v>
      </c>
      <c r="D33" s="8" t="s">
        <v>196</v>
      </c>
      <c r="E33" s="9" t="s">
        <v>143</v>
      </c>
      <c r="F33" s="5">
        <v>6</v>
      </c>
      <c r="G33" s="54">
        <v>224.2</v>
      </c>
      <c r="H33" s="31">
        <f t="shared" si="0"/>
        <v>1345.1999999999998</v>
      </c>
      <c r="I33" s="59"/>
      <c r="J33" s="59"/>
      <c r="K33" s="67">
        <f t="shared" si="5"/>
        <v>0</v>
      </c>
      <c r="L33" s="60"/>
      <c r="M33" s="60"/>
      <c r="N33" s="60">
        <f t="shared" si="1"/>
        <v>6</v>
      </c>
      <c r="O33" s="32">
        <f t="shared" si="6"/>
        <v>1345.1999999999998</v>
      </c>
    </row>
    <row r="34" spans="1:85" s="14" customFormat="1" x14ac:dyDescent="0.25">
      <c r="A34" s="53">
        <v>43098</v>
      </c>
      <c r="B34" s="9" t="s">
        <v>13</v>
      </c>
      <c r="C34" s="9" t="s">
        <v>13</v>
      </c>
      <c r="D34" s="84" t="s">
        <v>203</v>
      </c>
      <c r="E34" s="9" t="s">
        <v>140</v>
      </c>
      <c r="F34" s="5">
        <v>22</v>
      </c>
      <c r="G34" s="54"/>
      <c r="H34" s="31">
        <f t="shared" si="0"/>
        <v>0</v>
      </c>
      <c r="I34" s="59"/>
      <c r="J34" s="81">
        <f>+(2950*1.18)/(24)</f>
        <v>145.04166666666666</v>
      </c>
      <c r="K34" s="67">
        <f t="shared" si="5"/>
        <v>0</v>
      </c>
      <c r="L34" s="60"/>
      <c r="M34" s="60"/>
      <c r="N34" s="60">
        <f t="shared" si="1"/>
        <v>22</v>
      </c>
      <c r="O34" s="32">
        <f t="shared" si="6"/>
        <v>0</v>
      </c>
      <c r="P34" s="63"/>
    </row>
    <row r="35" spans="1:85" s="14" customFormat="1" x14ac:dyDescent="0.25">
      <c r="A35" s="53">
        <v>43098</v>
      </c>
      <c r="B35" s="9" t="s">
        <v>13</v>
      </c>
      <c r="C35" s="9" t="s">
        <v>13</v>
      </c>
      <c r="D35" s="84" t="s">
        <v>197</v>
      </c>
      <c r="E35" s="9" t="s">
        <v>140</v>
      </c>
      <c r="F35" s="5">
        <v>95</v>
      </c>
      <c r="G35" s="54"/>
      <c r="H35" s="31">
        <f t="shared" si="0"/>
        <v>0</v>
      </c>
      <c r="I35" s="59"/>
      <c r="J35" s="59">
        <f>+(1950*1.18)/(50)</f>
        <v>46.02</v>
      </c>
      <c r="K35" s="67">
        <f>+I35*J35</f>
        <v>0</v>
      </c>
      <c r="L35" s="60"/>
      <c r="M35" s="60"/>
      <c r="N35" s="60">
        <f t="shared" si="1"/>
        <v>95</v>
      </c>
      <c r="O35" s="32">
        <f t="shared" si="6"/>
        <v>0</v>
      </c>
      <c r="P35" s="63"/>
    </row>
    <row r="36" spans="1:85" ht="15.75" thickBot="1" x14ac:dyDescent="0.3">
      <c r="A36" s="1"/>
      <c r="B36" s="1"/>
      <c r="C36" s="1"/>
      <c r="D36" s="1"/>
      <c r="E36" s="33" t="s">
        <v>24</v>
      </c>
      <c r="F36" s="36">
        <f>SUM(F9:F35)</f>
        <v>1035</v>
      </c>
      <c r="G36" s="34">
        <f>SUM(G9:G35)</f>
        <v>4836.579999999999</v>
      </c>
      <c r="H36" s="35">
        <f>SUM(H9:H35)</f>
        <v>52763.979999999996</v>
      </c>
      <c r="I36" s="2"/>
      <c r="J36" s="2"/>
      <c r="K36" s="65">
        <f>SUM(K9:K35)</f>
        <v>0</v>
      </c>
      <c r="L36" s="37"/>
      <c r="M36" s="37"/>
      <c r="N36" s="36">
        <f>SUM(N9:N35)</f>
        <v>1035</v>
      </c>
      <c r="O36" s="38">
        <f>SUM(O9:O35)</f>
        <v>52763.979999999996</v>
      </c>
      <c r="P36" s="6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</row>
    <row r="37" spans="1:85" ht="15.75" thickTop="1" x14ac:dyDescent="0.25">
      <c r="A37" s="1"/>
      <c r="B37" s="1"/>
      <c r="C37" s="1"/>
      <c r="D37" s="1"/>
      <c r="E37" s="1"/>
      <c r="F37" s="1"/>
      <c r="G37" s="1"/>
      <c r="H37" s="4"/>
      <c r="I37" s="2"/>
      <c r="J37" s="2"/>
      <c r="K37" s="65"/>
      <c r="L37" s="2"/>
      <c r="M37" s="2"/>
      <c r="N37" s="1"/>
      <c r="O37" s="1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</row>
    <row r="38" spans="1:85" x14ac:dyDescent="0.25">
      <c r="A38" s="1"/>
      <c r="B38" s="1"/>
      <c r="C38" s="1"/>
      <c r="D38" s="1"/>
      <c r="E38" s="1"/>
      <c r="F38" s="1"/>
      <c r="G38" s="1"/>
      <c r="H38" s="4"/>
      <c r="I38" s="2"/>
      <c r="J38" s="2"/>
      <c r="K38" s="65"/>
      <c r="L38" s="2"/>
      <c r="M38" s="2"/>
      <c r="N38" s="1"/>
      <c r="O38" s="1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</row>
    <row r="39" spans="1:85" x14ac:dyDescent="0.25">
      <c r="A39" s="39" t="s">
        <v>25</v>
      </c>
      <c r="B39" s="40"/>
      <c r="C39" s="39"/>
      <c r="D39" s="40"/>
      <c r="E39" s="39" t="s">
        <v>26</v>
      </c>
      <c r="F39" s="40"/>
      <c r="G39" s="41"/>
      <c r="H39" s="42"/>
      <c r="I39" s="39" t="s">
        <v>27</v>
      </c>
      <c r="J39" s="39"/>
      <c r="K39" s="68"/>
      <c r="L39" s="43"/>
      <c r="M39" s="43"/>
      <c r="N39" s="43"/>
      <c r="O39" s="1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</row>
    <row r="40" spans="1:85" x14ac:dyDescent="0.25">
      <c r="A40" s="39"/>
      <c r="B40" s="40"/>
      <c r="C40" s="39"/>
      <c r="D40" s="39"/>
      <c r="E40" s="40"/>
      <c r="F40" s="40"/>
      <c r="G40" s="43"/>
      <c r="H40" s="42"/>
      <c r="I40" s="40"/>
      <c r="J40" s="40"/>
      <c r="K40" s="69"/>
      <c r="L40" s="43"/>
      <c r="M40" s="43"/>
      <c r="N40" s="43"/>
      <c r="O40" s="3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</row>
    <row r="41" spans="1:85" x14ac:dyDescent="0.25">
      <c r="A41" s="39"/>
      <c r="B41" s="40"/>
      <c r="C41" s="39"/>
      <c r="D41" s="39"/>
      <c r="E41" s="40"/>
      <c r="F41" s="40"/>
      <c r="G41" s="43"/>
      <c r="H41" s="42"/>
      <c r="I41" s="43"/>
      <c r="J41" s="43"/>
      <c r="K41" s="70"/>
      <c r="L41" s="43"/>
      <c r="M41" s="43"/>
      <c r="N41" s="43"/>
      <c r="O41" s="3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</row>
    <row r="42" spans="1:85" x14ac:dyDescent="0.25">
      <c r="A42" s="39"/>
      <c r="B42" s="40"/>
      <c r="C42" s="39"/>
      <c r="D42" s="39"/>
      <c r="E42" s="40"/>
      <c r="F42" s="40"/>
      <c r="G42" s="43"/>
      <c r="H42" s="42"/>
      <c r="I42" s="43"/>
      <c r="J42" s="43"/>
      <c r="K42" s="70"/>
      <c r="L42" s="43"/>
      <c r="M42" s="43"/>
      <c r="N42" s="43"/>
      <c r="O42" s="3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</row>
    <row r="43" spans="1:85" x14ac:dyDescent="0.25">
      <c r="A43" s="44" t="s">
        <v>198</v>
      </c>
      <c r="B43" s="45"/>
      <c r="C43" s="46"/>
      <c r="D43" s="40"/>
      <c r="E43" s="46" t="s">
        <v>28</v>
      </c>
      <c r="F43" s="40"/>
      <c r="G43" s="40"/>
      <c r="H43" s="42"/>
      <c r="I43" s="46" t="s">
        <v>199</v>
      </c>
      <c r="J43" s="46"/>
      <c r="K43" s="71"/>
      <c r="L43" s="43"/>
      <c r="M43" s="43"/>
      <c r="N43" s="43"/>
      <c r="O43" s="1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</row>
    <row r="44" spans="1:85" x14ac:dyDescent="0.25">
      <c r="A44" s="47" t="s">
        <v>200</v>
      </c>
      <c r="B44" s="45"/>
      <c r="C44" s="48"/>
      <c r="D44" s="40"/>
      <c r="E44" s="48" t="s">
        <v>30</v>
      </c>
      <c r="F44" s="40"/>
      <c r="G44" s="40"/>
      <c r="H44" s="42"/>
      <c r="I44" s="48" t="s">
        <v>31</v>
      </c>
      <c r="J44" s="48"/>
      <c r="K44" s="72"/>
      <c r="L44" s="43"/>
      <c r="M44" s="43"/>
      <c r="N44" s="43"/>
      <c r="O44" s="1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</row>
    <row r="45" spans="1:85" x14ac:dyDescent="0.25">
      <c r="A45" s="47" t="s">
        <v>201</v>
      </c>
      <c r="B45" s="45"/>
      <c r="C45" s="48"/>
      <c r="D45" s="40"/>
      <c r="E45" s="47" t="s">
        <v>201</v>
      </c>
      <c r="F45" s="40"/>
      <c r="G45" s="40"/>
      <c r="H45" s="42"/>
      <c r="I45" s="47" t="s">
        <v>201</v>
      </c>
      <c r="J45" s="47"/>
      <c r="K45" s="73"/>
      <c r="L45" s="48"/>
      <c r="M45" s="48"/>
      <c r="N45" s="43"/>
      <c r="O45" s="1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</row>
    <row r="46" spans="1:85" x14ac:dyDescent="0.25">
      <c r="A46" s="1"/>
      <c r="B46" s="1"/>
      <c r="C46" s="1"/>
      <c r="D46" s="1"/>
      <c r="E46" s="1"/>
      <c r="F46" s="1"/>
      <c r="G46" s="1"/>
      <c r="H46" s="1"/>
      <c r="I46" s="2"/>
      <c r="J46" s="2"/>
      <c r="K46" s="65"/>
      <c r="L46" s="2"/>
      <c r="M46" s="2"/>
      <c r="N46" s="1"/>
      <c r="O46" s="1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</row>
    <row r="47" spans="1:85" x14ac:dyDescent="0.25">
      <c r="A47" s="1"/>
      <c r="B47" s="1"/>
      <c r="C47" s="1"/>
      <c r="D47" s="1"/>
      <c r="E47" s="1"/>
      <c r="F47" s="1"/>
      <c r="G47" s="1"/>
      <c r="H47" s="1"/>
      <c r="I47" s="2"/>
      <c r="J47" s="2"/>
      <c r="K47" s="65"/>
      <c r="L47" s="2"/>
      <c r="M47" s="2"/>
      <c r="N47" s="1"/>
      <c r="O47" s="1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</row>
    <row r="48" spans="1:85" x14ac:dyDescent="0.25">
      <c r="A48" s="1"/>
      <c r="B48" s="1"/>
      <c r="C48" s="1"/>
      <c r="D48" s="1"/>
      <c r="E48" s="1"/>
      <c r="F48" s="1"/>
      <c r="G48" s="1"/>
      <c r="H48" s="1"/>
      <c r="I48" s="2"/>
      <c r="J48" s="2"/>
      <c r="K48" s="65"/>
      <c r="L48" s="2"/>
      <c r="M48" s="2"/>
      <c r="N48" s="1"/>
      <c r="O48" s="1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</row>
    <row r="49" spans="1:85" x14ac:dyDescent="0.25">
      <c r="A49" s="1"/>
      <c r="B49" s="1"/>
      <c r="C49" s="1"/>
      <c r="D49" s="1"/>
      <c r="E49" s="1"/>
      <c r="F49" s="1"/>
      <c r="G49" s="1"/>
      <c r="H49" s="1"/>
      <c r="I49" s="2"/>
      <c r="J49" s="2"/>
      <c r="K49" s="65"/>
      <c r="L49" s="2"/>
      <c r="M49" s="2"/>
      <c r="N49" s="1"/>
      <c r="O49" s="1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</row>
    <row r="50" spans="1:85" x14ac:dyDescent="0.25">
      <c r="A50" s="1"/>
      <c r="B50" s="1"/>
      <c r="C50" s="1"/>
      <c r="D50" s="1"/>
      <c r="E50" s="1"/>
      <c r="F50" s="1"/>
      <c r="G50" s="1"/>
      <c r="H50" s="1"/>
      <c r="I50" s="2"/>
      <c r="J50" s="2"/>
      <c r="K50" s="65"/>
      <c r="L50" s="2"/>
      <c r="M50" s="2"/>
      <c r="N50" s="1"/>
      <c r="O50" s="1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</row>
    <row r="51" spans="1:85" x14ac:dyDescent="0.25">
      <c r="A51" s="1"/>
      <c r="B51" s="1"/>
      <c r="C51" s="1"/>
      <c r="D51" s="1"/>
      <c r="E51" s="1"/>
      <c r="F51" s="1"/>
      <c r="G51" s="1"/>
      <c r="H51" s="1"/>
      <c r="I51" s="2"/>
      <c r="J51" s="2"/>
      <c r="K51" s="65"/>
      <c r="L51" s="2"/>
      <c r="M51" s="2"/>
      <c r="N51" s="1"/>
      <c r="O51" s="1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SUMINISTRO ENERO 2018 </vt:lpstr>
      <vt:lpstr>ENTRADAS Y SALIDAS MAT.LIMPIEZA</vt:lpstr>
      <vt:lpstr>SUMINISTRO MATERIAL DE LIMPIEZA</vt:lpstr>
      <vt:lpstr>enero</vt:lpstr>
      <vt:lpstr>'SUMINISTRO ENERO 2018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2018-02-09T14:19:31Z</dcterms:modified>
</cp:coreProperties>
</file>